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Assumptions" sheetId="1" state="visible" r:id="rId1"/>
    <sheet xmlns:r="http://schemas.openxmlformats.org/officeDocument/2006/relationships" name="Revenue" sheetId="2" state="visible" r:id="rId2"/>
    <sheet xmlns:r="http://schemas.openxmlformats.org/officeDocument/2006/relationships" name="P&amp;L" sheetId="3" state="visible" r:id="rId3"/>
    <sheet xmlns:r="http://schemas.openxmlformats.org/officeDocument/2006/relationships" name="18-Month Cash Flow" sheetId="4" state="visible" r:id="rId4"/>
    <sheet xmlns:r="http://schemas.openxmlformats.org/officeDocument/2006/relationships" name="Cash Flow" sheetId="5" state="visible" r:id="rId5"/>
    <sheet xmlns:r="http://schemas.openxmlformats.org/officeDocument/2006/relationships" name="KPI Dashboard" sheetId="6" state="visible" r:id="rId6"/>
    <sheet xmlns:r="http://schemas.openxmlformats.org/officeDocument/2006/relationships" name="Use of Funds" sheetId="7" state="visible" r:id="rId7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6">
    <numFmt numFmtId="164" formatCode="#,##0;\(#,##0\);\-"/>
    <numFmt numFmtId="165" formatCode="0.0%"/>
    <numFmt numFmtId="166" formatCode="\$#,##0;&quot;($&quot;#,##0\);\-"/>
    <numFmt numFmtId="167" formatCode="\$#,##0"/>
    <numFmt numFmtId="168" formatCode="0.0"/>
    <numFmt numFmtId="169" formatCode="0.0\x"/>
  </numFmts>
  <fonts count="3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5A23B1"/>
      <sz val="16"/>
    </font>
    <font>
      <name val="Arial"/>
      <charset val="1"/>
      <family val="0"/>
      <b val="1"/>
      <color rgb="FF666666"/>
      <sz val="11"/>
    </font>
    <font>
      <name val="Arial"/>
      <charset val="1"/>
      <family val="0"/>
      <i val="1"/>
      <color rgb="FF888888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1A1A2E"/>
      <sz val="12"/>
    </font>
    <font>
      <name val="Arial"/>
      <charset val="1"/>
      <family val="0"/>
      <color rgb="FF333333"/>
      <sz val="10"/>
    </font>
    <font>
      <name val="Arial"/>
      <charset val="1"/>
      <family val="0"/>
      <color rgb="FF0000FF"/>
      <sz val="10"/>
    </font>
    <font>
      <name val="Arial"/>
      <charset val="1"/>
      <family val="0"/>
      <color rgb="FF008000"/>
      <sz val="10"/>
    </font>
    <font>
      <name val="Arial"/>
      <charset val="1"/>
      <family val="0"/>
      <b val="1"/>
      <color rgb="FF000000"/>
      <sz val="10"/>
    </font>
    <font>
      <name val="Arial"/>
      <charset val="1"/>
      <family val="0"/>
      <color rgb="FF000000"/>
      <sz val="10"/>
    </font>
    <font>
      <name val="Arial"/>
      <charset val="1"/>
      <family val="0"/>
      <color rgb="FF555555"/>
      <sz val="10"/>
    </font>
    <font>
      <name val="Arial"/>
      <charset val="1"/>
      <family val="0"/>
      <b val="1"/>
      <color rgb="FF5A23B1"/>
      <sz val="12"/>
    </font>
    <font>
      <name val="Arial"/>
      <charset val="1"/>
      <family val="0"/>
      <b val="1"/>
      <color rgb="FF5A23B1"/>
      <sz val="11"/>
    </font>
    <font>
      <name val="Arial"/>
      <charset val="1"/>
      <family val="0"/>
      <b val="1"/>
      <color rgb="FF19B087"/>
      <sz val="11"/>
    </font>
    <font>
      <name val="Arial"/>
      <charset val="1"/>
      <family val="0"/>
      <b val="1"/>
      <color rgb="FF19B087"/>
      <sz val="10"/>
    </font>
    <font>
      <name val="Arial"/>
      <charset val="1"/>
      <family val="0"/>
      <b val="1"/>
      <color rgb="FF333333"/>
      <sz val="10"/>
    </font>
    <font>
      <name val="Arial"/>
      <charset val="1"/>
      <family val="0"/>
      <b val="1"/>
      <color rgb="FF1A1A2E"/>
      <sz val="11"/>
    </font>
    <font>
      <name val="Arial"/>
      <charset val="1"/>
      <family val="0"/>
      <b val="1"/>
      <sz val="10"/>
    </font>
    <font>
      <name val="Arial"/>
      <charset val="1"/>
      <family val="0"/>
      <b val="1"/>
      <color rgb="FF1E3A5F"/>
      <sz val="14"/>
    </font>
    <font>
      <name val="Arial"/>
      <charset val="1"/>
      <family val="0"/>
      <i val="1"/>
      <color rgb="FF0000FF"/>
      <sz val="9"/>
    </font>
    <font>
      <name val="Arial"/>
      <charset val="1"/>
      <family val="0"/>
      <b val="1"/>
      <color rgb="FFFFFFFF"/>
      <sz val="11"/>
    </font>
    <font>
      <name val="Arial"/>
      <charset val="1"/>
      <family val="0"/>
      <i val="1"/>
      <color rgb="FF6B7280"/>
      <sz val="9"/>
    </font>
    <font>
      <name val="Arial"/>
      <charset val="1"/>
      <family val="0"/>
      <sz val="10"/>
    </font>
    <font>
      <name val="Arial"/>
      <charset val="1"/>
      <family val="0"/>
      <b val="1"/>
      <color rgb="FF1E3A5F"/>
      <sz val="10"/>
    </font>
    <font>
      <name val="Arial"/>
      <charset val="1"/>
      <family val="0"/>
      <b val="1"/>
      <color rgb="FFCC0000"/>
      <sz val="10"/>
    </font>
    <font>
      <name val="Arial"/>
      <charset val="1"/>
      <family val="0"/>
      <b val="1"/>
      <color rgb="FF1E3A5F"/>
      <sz val="11"/>
    </font>
  </fonts>
  <fills count="9">
    <fill>
      <patternFill/>
    </fill>
    <fill>
      <patternFill patternType="gray125"/>
    </fill>
    <fill>
      <patternFill patternType="solid">
        <fgColor rgb="FF5A23B1"/>
        <bgColor rgb="FF660066"/>
      </patternFill>
    </fill>
    <fill>
      <patternFill patternType="solid">
        <fgColor rgb="FFF3EAFF"/>
        <bgColor rgb="FFF0F4F8"/>
      </patternFill>
    </fill>
    <fill>
      <patternFill patternType="solid">
        <fgColor rgb="FFFFFF00"/>
        <bgColor rgb="FFFFFF00"/>
      </patternFill>
    </fill>
    <fill>
      <patternFill patternType="solid">
        <fgColor rgb="FFE8E8E8"/>
        <bgColor rgb="FFF3EAFF"/>
      </patternFill>
    </fill>
    <fill>
      <patternFill patternType="solid">
        <fgColor rgb="FFE6F7F1"/>
        <bgColor rgb="FFF0F4F8"/>
      </patternFill>
    </fill>
    <fill>
      <patternFill patternType="solid">
        <fgColor rgb="FF1E3A5F"/>
        <bgColor rgb="FF333333"/>
      </patternFill>
    </fill>
    <fill>
      <patternFill patternType="solid">
        <fgColor rgb="FFF0F4F8"/>
        <bgColor rgb="FFE6F7F1"/>
      </patternFill>
    </fill>
  </fills>
  <borders count="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/>
      <right/>
      <top/>
      <bottom style="thin">
        <color rgb="FFCCCCCC"/>
      </bottom>
      <diagonal/>
    </border>
    <border>
      <left/>
      <right/>
      <top style="medium">
        <color rgb="FF1E3A5F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3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/>
    </xf>
    <xf numFmtId="0" fontId="8" fillId="3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10" fillId="4" borderId="0" applyAlignment="1" pivotButton="0" quotePrefix="0" xfId="0">
      <alignment horizontal="general" vertical="bottom"/>
    </xf>
    <xf numFmtId="165" fontId="10" fillId="4" borderId="0" applyAlignment="1" pivotButton="0" quotePrefix="0" xfId="0">
      <alignment horizontal="general" vertical="bottom"/>
    </xf>
    <xf numFmtId="166" fontId="10" fillId="4" borderId="0" applyAlignment="1" pivotButton="0" quotePrefix="0" xfId="0">
      <alignment horizontal="general" vertical="bottom"/>
    </xf>
    <xf numFmtId="164" fontId="11" fillId="0" borderId="0" applyAlignment="1" pivotButton="0" quotePrefix="0" xfId="0">
      <alignment horizontal="general" vertical="bottom"/>
    </xf>
    <xf numFmtId="0" fontId="12" fillId="5" borderId="2" applyAlignment="1" pivotButton="0" quotePrefix="0" xfId="0">
      <alignment horizontal="general" vertical="bottom"/>
    </xf>
    <xf numFmtId="164" fontId="12" fillId="5" borderId="2" applyAlignment="1" pivotButton="0" quotePrefix="0" xfId="0">
      <alignment horizontal="general" vertical="bottom"/>
    </xf>
    <xf numFmtId="164" fontId="13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166" fontId="13" fillId="0" borderId="0" applyAlignment="1" pivotButton="0" quotePrefix="0" xfId="0">
      <alignment horizontal="general" vertical="bottom"/>
    </xf>
    <xf numFmtId="166" fontId="12" fillId="5" borderId="2" applyAlignment="1" pivotButton="0" quotePrefix="0" xfId="0">
      <alignment horizontal="general" vertical="bottom"/>
    </xf>
    <xf numFmtId="166" fontId="11" fillId="0" borderId="0" applyAlignment="1" pivotButton="0" quotePrefix="0" xfId="0">
      <alignment horizontal="general" vertical="bottom"/>
    </xf>
    <xf numFmtId="165" fontId="11" fillId="0" borderId="0" applyAlignment="1" pivotButton="0" quotePrefix="0" xfId="0">
      <alignment horizontal="general" vertical="bottom"/>
    </xf>
    <xf numFmtId="0" fontId="15" fillId="6" borderId="0" applyAlignment="1" pivotButton="0" quotePrefix="0" xfId="0">
      <alignment horizontal="general" vertical="bottom"/>
    </xf>
    <xf numFmtId="166" fontId="16" fillId="6" borderId="2" applyAlignment="1" pivotButton="0" quotePrefix="0" xfId="0">
      <alignment horizontal="general" vertical="bottom"/>
    </xf>
    <xf numFmtId="165" fontId="13" fillId="0" borderId="0" applyAlignment="1" pivotButton="0" quotePrefix="0" xfId="0">
      <alignment horizontal="general" vertical="bottom"/>
    </xf>
    <xf numFmtId="9" fontId="13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166" fontId="18" fillId="0" borderId="2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166" fontId="13" fillId="0" borderId="3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166" fontId="21" fillId="0" borderId="2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22" fillId="0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bottom"/>
    </xf>
    <xf numFmtId="0" fontId="23" fillId="0" borderId="0" applyAlignment="1" pivotButton="0" quotePrefix="0" xfId="0">
      <alignment horizontal="general" vertical="bottom"/>
    </xf>
    <xf numFmtId="0" fontId="24" fillId="7" borderId="0" applyAlignment="1" pivotButton="0" quotePrefix="0" xfId="0">
      <alignment horizontal="center" vertical="bottom"/>
    </xf>
    <xf numFmtId="0" fontId="25" fillId="0" borderId="0" applyAlignment="1" pivotButton="0" quotePrefix="0" xfId="0">
      <alignment horizontal="center" vertical="bottom"/>
    </xf>
    <xf numFmtId="0" fontId="18" fillId="0" borderId="0" applyAlignment="1" pivotButton="0" quotePrefix="0" xfId="0">
      <alignment horizontal="general" vertical="bottom"/>
    </xf>
    <xf numFmtId="0" fontId="26" fillId="0" borderId="0" applyAlignment="1" pivotButton="0" quotePrefix="0" xfId="0">
      <alignment horizontal="general" vertical="bottom"/>
    </xf>
    <xf numFmtId="167" fontId="10" fillId="0" borderId="0" applyAlignment="1" pivotButton="0" quotePrefix="0" xfId="0">
      <alignment horizontal="general" vertical="bottom"/>
    </xf>
    <xf numFmtId="167" fontId="0" fillId="0" borderId="0" applyAlignment="1" pivotButton="0" quotePrefix="0" xfId="0">
      <alignment horizontal="general" vertical="bottom"/>
    </xf>
    <xf numFmtId="167" fontId="21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general" vertical="bottom"/>
    </xf>
    <xf numFmtId="167" fontId="21" fillId="8" borderId="0" applyAlignment="1" pivotButton="0" quotePrefix="0" xfId="0">
      <alignment horizontal="general" vertical="bottom"/>
    </xf>
    <xf numFmtId="0" fontId="27" fillId="0" borderId="0" applyAlignment="1" pivotButton="0" quotePrefix="0" xfId="0">
      <alignment horizontal="general" vertical="bottom"/>
    </xf>
    <xf numFmtId="167" fontId="21" fillId="0" borderId="4" applyAlignment="1" pivotButton="0" quotePrefix="0" xfId="0">
      <alignment horizontal="general" vertical="bottom"/>
    </xf>
    <xf numFmtId="0" fontId="28" fillId="0" borderId="0" applyAlignment="1" pivotButton="0" quotePrefix="0" xfId="0">
      <alignment horizontal="general" vertical="bottom"/>
    </xf>
    <xf numFmtId="166" fontId="21" fillId="0" borderId="0" applyAlignment="1" pivotButton="0" quotePrefix="0" xfId="0">
      <alignment horizontal="general" vertical="bottom"/>
    </xf>
    <xf numFmtId="0" fontId="29" fillId="0" borderId="0" applyAlignment="1" pivotButton="0" quotePrefix="0" xfId="0">
      <alignment horizontal="general" vertical="bottom"/>
    </xf>
    <xf numFmtId="167" fontId="21" fillId="8" borderId="5" applyAlignment="1" pivotButton="0" quotePrefix="0" xfId="0">
      <alignment horizontal="general" vertical="bottom"/>
    </xf>
    <xf numFmtId="168" fontId="0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general" vertical="bottom"/>
    </xf>
    <xf numFmtId="166" fontId="10" fillId="0" borderId="0" applyAlignment="1" pivotButton="0" quotePrefix="0" xfId="0">
      <alignment horizontal="general" vertical="bottom"/>
    </xf>
    <xf numFmtId="168" fontId="13" fillId="0" borderId="0" applyAlignment="1" pivotButton="0" quotePrefix="0" xfId="0">
      <alignment horizontal="general" vertical="bottom"/>
    </xf>
    <xf numFmtId="168" fontId="11" fillId="0" borderId="0" applyAlignment="1" pivotButton="0" quotePrefix="0" xfId="0">
      <alignment horizontal="general" vertical="bottom"/>
    </xf>
    <xf numFmtId="169" fontId="13" fillId="0" borderId="0" applyAlignment="1" pivotButton="0" quotePrefix="0" xfId="0">
      <alignment horizontal="general" vertical="bottom"/>
    </xf>
    <xf numFmtId="0" fontId="9" fillId="0" borderId="1" applyAlignment="1" pivotButton="0" quotePrefix="0" xfId="0">
      <alignment horizontal="general" vertical="bottom"/>
    </xf>
    <xf numFmtId="9" fontId="13" fillId="0" borderId="1" applyAlignment="1" pivotButton="0" quotePrefix="0" xfId="0">
      <alignment horizontal="center" vertical="center"/>
    </xf>
    <xf numFmtId="166" fontId="13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left" vertical="center" wrapText="1"/>
    </xf>
    <xf numFmtId="9" fontId="12" fillId="5" borderId="2" applyAlignment="1" pivotButton="0" quotePrefix="0" xfId="0">
      <alignment horizontal="center" vertical="center"/>
    </xf>
    <xf numFmtId="0" fontId="0" fillId="5" borderId="2" applyAlignment="1" pivotButton="0" quotePrefix="0" xfId="0">
      <alignment horizontal="general" vertical="bottom"/>
    </xf>
    <xf numFmtId="0" fontId="19" fillId="0" borderId="1" applyAlignment="1" pivotButton="0" quotePrefix="0" xfId="0">
      <alignment horizontal="general" vertical="bottom"/>
    </xf>
    <xf numFmtId="0" fontId="9" fillId="0" borderId="6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/>
    </xf>
    <xf numFmtId="0" fontId="8" fillId="3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10" fillId="4" borderId="0" applyAlignment="1" pivotButton="0" quotePrefix="0" xfId="0">
      <alignment horizontal="general" vertical="bottom"/>
    </xf>
    <xf numFmtId="165" fontId="10" fillId="4" borderId="0" applyAlignment="1" pivotButton="0" quotePrefix="0" xfId="0">
      <alignment horizontal="general" vertical="bottom"/>
    </xf>
    <xf numFmtId="166" fontId="10" fillId="4" borderId="0" applyAlignment="1" pivotButton="0" quotePrefix="0" xfId="0">
      <alignment horizontal="general" vertical="bottom"/>
    </xf>
    <xf numFmtId="164" fontId="11" fillId="0" borderId="0" applyAlignment="1" pivotButton="0" quotePrefix="0" xfId="0">
      <alignment horizontal="general" vertical="bottom"/>
    </xf>
    <xf numFmtId="0" fontId="12" fillId="5" borderId="2" applyAlignment="1" pivotButton="0" quotePrefix="0" xfId="0">
      <alignment horizontal="general" vertical="bottom"/>
    </xf>
    <xf numFmtId="164" fontId="12" fillId="5" borderId="2" applyAlignment="1" pivotButton="0" quotePrefix="0" xfId="0">
      <alignment horizontal="general" vertical="bottom"/>
    </xf>
    <xf numFmtId="164" fontId="13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166" fontId="13" fillId="0" borderId="0" applyAlignment="1" pivotButton="0" quotePrefix="0" xfId="0">
      <alignment horizontal="general" vertical="bottom"/>
    </xf>
    <xf numFmtId="166" fontId="12" fillId="5" borderId="2" applyAlignment="1" pivotButton="0" quotePrefix="0" xfId="0">
      <alignment horizontal="general" vertical="bottom"/>
    </xf>
    <xf numFmtId="166" fontId="11" fillId="0" borderId="0" applyAlignment="1" pivotButton="0" quotePrefix="0" xfId="0">
      <alignment horizontal="general" vertical="bottom"/>
    </xf>
    <xf numFmtId="165" fontId="11" fillId="0" borderId="0" applyAlignment="1" pivotButton="0" quotePrefix="0" xfId="0">
      <alignment horizontal="general" vertical="bottom"/>
    </xf>
    <xf numFmtId="0" fontId="15" fillId="6" borderId="0" applyAlignment="1" pivotButton="0" quotePrefix="0" xfId="0">
      <alignment horizontal="general" vertical="bottom"/>
    </xf>
    <xf numFmtId="166" fontId="16" fillId="6" borderId="2" applyAlignment="1" pivotButton="0" quotePrefix="0" xfId="0">
      <alignment horizontal="general" vertical="bottom"/>
    </xf>
    <xf numFmtId="165" fontId="13" fillId="0" borderId="0" applyAlignment="1" pivotButton="0" quotePrefix="0" xfId="0">
      <alignment horizontal="general" vertical="bottom"/>
    </xf>
    <xf numFmtId="9" fontId="13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166" fontId="18" fillId="0" borderId="2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166" fontId="13" fillId="0" borderId="3" applyAlignment="1" pivotButton="0" quotePrefix="0" xfId="0">
      <alignment horizontal="general" vertical="bottom"/>
    </xf>
    <xf numFmtId="0" fontId="20" fillId="0" borderId="0" applyAlignment="1" pivotButton="0" quotePrefix="0" xfId="0">
      <alignment horizontal="general" vertical="bottom"/>
    </xf>
    <xf numFmtId="166" fontId="21" fillId="0" borderId="2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22" fillId="0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bottom"/>
    </xf>
    <xf numFmtId="0" fontId="23" fillId="0" borderId="0" applyAlignment="1" pivotButton="0" quotePrefix="0" xfId="0">
      <alignment horizontal="general" vertical="bottom"/>
    </xf>
    <xf numFmtId="0" fontId="24" fillId="7" borderId="0" applyAlignment="1" pivotButton="0" quotePrefix="0" xfId="0">
      <alignment horizontal="center" vertical="bottom"/>
    </xf>
    <xf numFmtId="0" fontId="25" fillId="0" borderId="0" applyAlignment="1" pivotButton="0" quotePrefix="0" xfId="0">
      <alignment horizontal="center" vertical="bottom"/>
    </xf>
    <xf numFmtId="0" fontId="18" fillId="0" borderId="0" applyAlignment="1" pivotButton="0" quotePrefix="0" xfId="0">
      <alignment horizontal="general" vertical="bottom"/>
    </xf>
    <xf numFmtId="0" fontId="26" fillId="0" borderId="0" applyAlignment="1" pivotButton="0" quotePrefix="0" xfId="0">
      <alignment horizontal="general" vertical="bottom"/>
    </xf>
    <xf numFmtId="167" fontId="10" fillId="0" borderId="0" applyAlignment="1" pivotButton="0" quotePrefix="0" xfId="0">
      <alignment horizontal="general" vertical="bottom"/>
    </xf>
    <xf numFmtId="167" fontId="0" fillId="0" borderId="0" applyAlignment="1" pivotButton="0" quotePrefix="0" xfId="0">
      <alignment horizontal="general" vertical="bottom"/>
    </xf>
    <xf numFmtId="167" fontId="21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general" vertical="bottom"/>
    </xf>
    <xf numFmtId="167" fontId="21" fillId="8" borderId="0" applyAlignment="1" pivotButton="0" quotePrefix="0" xfId="0">
      <alignment horizontal="general" vertical="bottom"/>
    </xf>
    <xf numFmtId="0" fontId="27" fillId="0" borderId="0" applyAlignment="1" pivotButton="0" quotePrefix="0" xfId="0">
      <alignment horizontal="general" vertical="bottom"/>
    </xf>
    <xf numFmtId="167" fontId="21" fillId="0" borderId="4" applyAlignment="1" pivotButton="0" quotePrefix="0" xfId="0">
      <alignment horizontal="general" vertical="bottom"/>
    </xf>
    <xf numFmtId="0" fontId="28" fillId="0" borderId="0" applyAlignment="1" pivotButton="0" quotePrefix="0" xfId="0">
      <alignment horizontal="general" vertical="bottom"/>
    </xf>
    <xf numFmtId="166" fontId="21" fillId="0" borderId="0" applyAlignment="1" pivotButton="0" quotePrefix="0" xfId="0">
      <alignment horizontal="general" vertical="bottom"/>
    </xf>
    <xf numFmtId="0" fontId="29" fillId="0" borderId="0" applyAlignment="1" pivotButton="0" quotePrefix="0" xfId="0">
      <alignment horizontal="general" vertical="bottom"/>
    </xf>
    <xf numFmtId="167" fontId="21" fillId="8" borderId="5" applyAlignment="1" pivotButton="0" quotePrefix="0" xfId="0">
      <alignment horizontal="general" vertical="bottom"/>
    </xf>
    <xf numFmtId="168" fontId="0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25" fillId="0" borderId="0" applyAlignment="1" pivotButton="0" quotePrefix="0" xfId="0">
      <alignment horizontal="general" vertical="bottom"/>
    </xf>
    <xf numFmtId="166" fontId="10" fillId="0" borderId="0" applyAlignment="1" pivotButton="0" quotePrefix="0" xfId="0">
      <alignment horizontal="general" vertical="bottom"/>
    </xf>
    <xf numFmtId="168" fontId="13" fillId="0" borderId="0" applyAlignment="1" pivotButton="0" quotePrefix="0" xfId="0">
      <alignment horizontal="general" vertical="bottom"/>
    </xf>
    <xf numFmtId="168" fontId="11" fillId="0" borderId="0" applyAlignment="1" pivotButton="0" quotePrefix="0" xfId="0">
      <alignment horizontal="general" vertical="bottom"/>
    </xf>
    <xf numFmtId="169" fontId="13" fillId="0" borderId="0" applyAlignment="1" pivotButton="0" quotePrefix="0" xfId="0">
      <alignment horizontal="general" vertical="bottom"/>
    </xf>
    <xf numFmtId="0" fontId="9" fillId="0" borderId="1" applyAlignment="1" pivotButton="0" quotePrefix="0" xfId="0">
      <alignment horizontal="general" vertical="bottom"/>
    </xf>
    <xf numFmtId="9" fontId="13" fillId="0" borderId="1" applyAlignment="1" pivotButton="0" quotePrefix="0" xfId="0">
      <alignment horizontal="center" vertical="center"/>
    </xf>
    <xf numFmtId="166" fontId="13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left" vertical="center" wrapText="1"/>
    </xf>
    <xf numFmtId="9" fontId="12" fillId="5" borderId="2" applyAlignment="1" pivotButton="0" quotePrefix="0" xfId="0">
      <alignment horizontal="center" vertical="center"/>
    </xf>
    <xf numFmtId="0" fontId="0" fillId="5" borderId="2" applyAlignment="1" pivotButton="0" quotePrefix="0" xfId="0">
      <alignment horizontal="general" vertical="bottom"/>
    </xf>
    <xf numFmtId="0" fontId="19" fillId="0" borderId="1" applyAlignment="1" pivotButton="0" quotePrefix="0" xfId="0">
      <alignment horizontal="general" vertical="bottom"/>
    </xf>
    <xf numFmtId="0" fontId="9" fillId="0" borderId="6" applyAlignment="1" pivotButton="0" quotePrefix="0" xfId="0">
      <alignment horizontal="left" vertical="center" wrapText="1"/>
    </xf>
    <xf numFmtId="0" fontId="0" fillId="0" borderId="8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66666"/>
      <rgbColor rgb="FF800080"/>
      <rgbColor rgb="FF008080"/>
      <rgbColor rgb="FFCCCCCC"/>
      <rgbColor rgb="FF888888"/>
      <rgbColor rgb="FF9999FF"/>
      <rgbColor rgb="FF555555"/>
      <rgbColor rgb="FFF0F4F8"/>
      <rgbColor rgb="FFE6F7F1"/>
      <rgbColor rgb="FF660066"/>
      <rgbColor rgb="FFFF8080"/>
      <rgbColor rgb="FF0066CC"/>
      <rgbColor rgb="FFF3EA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99999"/>
      <rgbColor rgb="FF1E3A5F"/>
      <rgbColor rgb="FF19B087"/>
      <rgbColor rgb="FF003300"/>
      <rgbColor rgb="FF1A1A2E"/>
      <rgbColor rgb="FF993300"/>
      <rgbColor rgb="FF993366"/>
      <rgbColor rgb="FF5A23B1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tabColor rgb="FF5A23B1"/>
    <outlinePr summaryBelow="1" summaryRight="1"/>
    <pageSetUpPr fitToPage="1"/>
  </sheetPr>
  <dimension ref="A1:G4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1" ySplit="4" topLeftCell="B19" activePane="bottomRight" state="frozen"/>
      <selection pane="topLeft" activeCell="A1" activeCellId="0" sqref="A1"/>
      <selection pane="topRight" activeCell="B1" activeCellId="0" sqref="B1"/>
      <selection pane="bottomLeft" activeCell="A19" activeCellId="0" sqref="A19"/>
      <selection pane="bottomRight" activeCell="D48" activeCellId="0" sqref="D48"/>
    </sheetView>
  </sheetViews>
  <sheetFormatPr baseColWidth="8" defaultColWidth="8.71484375" defaultRowHeight="15" zeroHeight="0" outlineLevelRow="0"/>
  <cols>
    <col width="35" customWidth="1" style="64" min="1" max="1"/>
    <col width="16" customWidth="1" style="64" min="2" max="6"/>
    <col width="49" customWidth="1" style="64" min="7" max="7"/>
  </cols>
  <sheetData>
    <row r="1" ht="20.25" customHeight="1" s="65">
      <c r="A1" s="66" t="inlineStr">
        <is>
          <t>NEBULA PLATFORM</t>
        </is>
      </c>
    </row>
    <row r="2" ht="15" customHeight="1" s="65">
      <c r="A2" s="67" t="inlineStr">
        <is>
          <t>Key Assumptions &amp; Drivers</t>
        </is>
      </c>
    </row>
    <row r="3" ht="15" customHeight="1" s="65">
      <c r="A3" s="68" t="inlineStr">
        <is>
          <t>All blue values are editable inputs</t>
        </is>
      </c>
    </row>
    <row r="5" ht="15" customHeight="1" s="65">
      <c r="A5" s="69" t="n"/>
      <c r="B5" s="69" t="inlineStr">
        <is>
          <t>Year 1</t>
        </is>
      </c>
      <c r="C5" s="69" t="inlineStr">
        <is>
          <t>Year 2</t>
        </is>
      </c>
      <c r="D5" s="69" t="inlineStr">
        <is>
          <t>Year 3</t>
        </is>
      </c>
      <c r="E5" s="69" t="inlineStr">
        <is>
          <t>Year 4</t>
        </is>
      </c>
      <c r="F5" s="69" t="inlineStr">
        <is>
          <t>Year 5</t>
        </is>
      </c>
      <c r="G5" s="69" t="inlineStr">
        <is>
          <t>Notes</t>
        </is>
      </c>
    </row>
    <row r="7" ht="15.75" customHeight="1" s="65">
      <c r="A7" s="70" t="inlineStr">
        <is>
          <t>CUSTOMER ACQUISITION</t>
        </is>
      </c>
      <c r="B7" s="71" t="n"/>
      <c r="C7" s="71" t="n"/>
      <c r="D7" s="71" t="n"/>
      <c r="E7" s="71" t="n"/>
      <c r="F7" s="71" t="n"/>
      <c r="G7" s="71" t="n"/>
    </row>
    <row r="8" ht="15" customHeight="1" s="65">
      <c r="A8" s="72" t="inlineStr">
        <is>
          <t>New Customers (Starter/Free)</t>
        </is>
      </c>
      <c r="B8" s="73" t="n">
        <v>30</v>
      </c>
      <c r="C8" s="73" t="n">
        <v>80</v>
      </c>
      <c r="D8" s="73" t="n">
        <v>200</v>
      </c>
      <c r="E8" s="73" t="n">
        <v>400</v>
      </c>
      <c r="F8" s="73" t="n">
        <v>700</v>
      </c>
      <c r="G8" s="68" t="inlineStr">
        <is>
          <t>Free tier users, viral growth</t>
        </is>
      </c>
    </row>
    <row r="9" ht="15" customHeight="1" s="65">
      <c r="A9" s="72" t="inlineStr">
        <is>
          <t>New Customers (Professional)</t>
        </is>
      </c>
      <c r="B9" s="73" t="n">
        <v>8</v>
      </c>
      <c r="C9" s="73" t="n">
        <v>40</v>
      </c>
      <c r="D9" s="73" t="n">
        <v>100</v>
      </c>
      <c r="E9" s="73" t="n">
        <v>200</v>
      </c>
      <c r="F9" s="73" t="n">
        <v>350</v>
      </c>
      <c r="G9" s="68" t="inlineStr">
        <is>
          <t>Paid conversions + direct sales</t>
        </is>
      </c>
    </row>
    <row r="10" ht="15" customHeight="1" s="65">
      <c r="A10" s="72" t="inlineStr">
        <is>
          <t>New Customers (Enterprise)</t>
        </is>
      </c>
      <c r="B10" s="73" t="n">
        <v>2</v>
      </c>
      <c r="C10" s="73" t="n">
        <v>8</v>
      </c>
      <c r="D10" s="73" t="n">
        <v>20</v>
      </c>
      <c r="E10" s="73" t="n">
        <v>40</v>
      </c>
      <c r="F10" s="73" t="n">
        <v>70</v>
      </c>
      <c r="G10" s="68" t="inlineStr">
        <is>
          <t>Direct enterprise sales</t>
        </is>
      </c>
    </row>
    <row r="11" ht="15" customHeight="1" s="65">
      <c r="A11" s="72" t="inlineStr">
        <is>
          <t>Annual Churn Rate (Starter)</t>
        </is>
      </c>
      <c r="B11" s="74" t="n">
        <v>0.4</v>
      </c>
      <c r="C11" s="74" t="n">
        <v>0.35</v>
      </c>
      <c r="D11" s="74" t="n">
        <v>0.3</v>
      </c>
      <c r="E11" s="74" t="n">
        <v>0.25</v>
      </c>
      <c r="F11" s="74" t="n">
        <v>0.2</v>
      </c>
    </row>
    <row r="12" ht="15" customHeight="1" s="65">
      <c r="A12" s="72" t="inlineStr">
        <is>
          <t>Annual Churn Rate (Professional)</t>
        </is>
      </c>
      <c r="B12" s="74" t="n">
        <v>0.15</v>
      </c>
      <c r="C12" s="74" t="n">
        <v>0.12</v>
      </c>
      <c r="D12" s="74" t="n">
        <v>0.1</v>
      </c>
      <c r="E12" s="74" t="n">
        <v>0.08</v>
      </c>
      <c r="F12" s="74" t="n">
        <v>0.07000000000000001</v>
      </c>
    </row>
    <row r="13" ht="15" customHeight="1" s="65">
      <c r="A13" s="72" t="inlineStr">
        <is>
          <t>Annual Churn Rate (Enterprise)</t>
        </is>
      </c>
      <c r="B13" s="74" t="n">
        <v>0.05</v>
      </c>
      <c r="C13" s="74" t="n">
        <v>0.05</v>
      </c>
      <c r="D13" s="74" t="n">
        <v>0.05</v>
      </c>
      <c r="E13" s="74" t="n">
        <v>0.04</v>
      </c>
      <c r="F13" s="74" t="n">
        <v>0.03</v>
      </c>
    </row>
    <row r="14" ht="15" customHeight="1" s="65">
      <c r="A14" s="72" t="inlineStr">
        <is>
          <t>Free-to-Paid Conversion Rate</t>
        </is>
      </c>
      <c r="B14" s="74" t="n">
        <v>0.05</v>
      </c>
      <c r="C14" s="74" t="n">
        <v>0.08</v>
      </c>
      <c r="D14" s="74" t="n">
        <v>0.1</v>
      </c>
      <c r="E14" s="74" t="n">
        <v>0.12</v>
      </c>
      <c r="F14" s="74" t="n">
        <v>0.14</v>
      </c>
      <c r="G14" s="68" t="inlineStr">
        <is>
          <t>% of free users converting to Professional</t>
        </is>
      </c>
    </row>
    <row r="16" ht="15.75" customHeight="1" s="65">
      <c r="A16" s="70" t="inlineStr">
        <is>
          <t>PRICING (Monthly)</t>
        </is>
      </c>
      <c r="B16" s="71" t="n"/>
      <c r="C16" s="71" t="n"/>
      <c r="D16" s="71" t="n"/>
      <c r="E16" s="71" t="n"/>
      <c r="F16" s="71" t="n"/>
      <c r="G16" s="71" t="n"/>
    </row>
    <row r="17" ht="15" customHeight="1" s="65">
      <c r="A17" s="72" t="inlineStr">
        <is>
          <t>Starter Tier</t>
        </is>
      </c>
      <c r="B17" s="75" t="n">
        <v>0</v>
      </c>
      <c r="C17" s="75" t="n">
        <v>0</v>
      </c>
      <c r="D17" s="75" t="n">
        <v>0</v>
      </c>
      <c r="E17" s="75" t="n">
        <v>0</v>
      </c>
      <c r="F17" s="75" t="n">
        <v>0</v>
      </c>
      <c r="G17" s="68" t="inlineStr">
        <is>
          <t>Free tier</t>
        </is>
      </c>
    </row>
    <row r="18" ht="15" customHeight="1" s="65">
      <c r="A18" s="72" t="inlineStr">
        <is>
          <t>Professional Tier ($/month)</t>
        </is>
      </c>
      <c r="B18" s="75" t="n">
        <v>199</v>
      </c>
      <c r="C18" s="75" t="n">
        <v>199</v>
      </c>
      <c r="D18" s="75" t="n">
        <v>249</v>
      </c>
      <c r="E18" s="75" t="n">
        <v>249</v>
      </c>
      <c r="F18" s="75" t="n">
        <v>299</v>
      </c>
      <c r="G18" s="68" t="inlineStr">
        <is>
          <t>Price increases with features</t>
        </is>
      </c>
    </row>
    <row r="19" ht="15" customHeight="1" s="65">
      <c r="A19" s="72" t="inlineStr">
        <is>
          <t>Enterprise Tier ($/month)</t>
        </is>
      </c>
      <c r="B19" s="75" t="n">
        <v>1500</v>
      </c>
      <c r="C19" s="75" t="n">
        <v>2000</v>
      </c>
      <c r="D19" s="75" t="n">
        <v>2500</v>
      </c>
      <c r="E19" s="75" t="n">
        <v>3000</v>
      </c>
      <c r="F19" s="75" t="n">
        <v>3500</v>
      </c>
      <c r="G19" s="68" t="inlineStr">
        <is>
          <t>Custom pricing, avg contract value</t>
        </is>
      </c>
    </row>
    <row r="21" ht="15.75" customHeight="1" s="65">
      <c r="A21" s="70" t="inlineStr">
        <is>
          <t>MARKETPLACE &amp; SMART CONTRACTS</t>
        </is>
      </c>
      <c r="B21" s="71" t="n"/>
      <c r="C21" s="71" t="n"/>
      <c r="D21" s="71" t="n"/>
      <c r="E21" s="71" t="n"/>
      <c r="F21" s="71" t="n"/>
      <c r="G21" s="71" t="n"/>
    </row>
    <row r="22" ht="15" customHeight="1" s="65">
      <c r="A22" s="72" t="inlineStr">
        <is>
          <t>Marketplace GMV ($)</t>
        </is>
      </c>
      <c r="B22" s="75" t="n">
        <v>0</v>
      </c>
      <c r="C22" s="75" t="n">
        <v>500000</v>
      </c>
      <c r="D22" s="75" t="n">
        <v>2000000</v>
      </c>
      <c r="E22" s="75" t="n">
        <v>6000000</v>
      </c>
      <c r="F22" s="75" t="n">
        <v>15000000</v>
      </c>
      <c r="G22" s="68" t="inlineStr">
        <is>
          <t>Gross Merchandise Value</t>
        </is>
      </c>
    </row>
    <row r="23" ht="15" customHeight="1" s="65">
      <c r="A23" s="72" t="inlineStr">
        <is>
          <t>Marketplace Take Rate</t>
        </is>
      </c>
      <c r="B23" s="74" t="n">
        <v>0</v>
      </c>
      <c r="C23" s="74" t="n">
        <v>0.05</v>
      </c>
      <c r="D23" s="74" t="n">
        <v>0.05</v>
      </c>
      <c r="E23" s="74" t="n">
        <v>0.06</v>
      </c>
      <c r="F23" s="74" t="n">
        <v>0.07000000000000001</v>
      </c>
    </row>
    <row r="24" ht="15" customHeight="1" s="65">
      <c r="A24" s="72" t="inlineStr">
        <is>
          <t>Smart Contract Executions</t>
        </is>
      </c>
      <c r="B24" s="73" t="n">
        <v>0</v>
      </c>
      <c r="C24" s="73" t="n">
        <v>50</v>
      </c>
      <c r="D24" s="73" t="n">
        <v>300</v>
      </c>
      <c r="E24" s="73" t="n">
        <v>1000</v>
      </c>
      <c r="F24" s="73" t="n">
        <v>3000</v>
      </c>
    </row>
    <row r="25" ht="15" customHeight="1" s="65">
      <c r="A25" s="72" t="inlineStr">
        <is>
          <t>Avg Fee per Execution ($)</t>
        </is>
      </c>
      <c r="B25" s="75" t="n">
        <v>0</v>
      </c>
      <c r="C25" s="75" t="n">
        <v>200</v>
      </c>
      <c r="D25" s="75" t="n">
        <v>250</v>
      </c>
      <c r="E25" s="75" t="n">
        <v>300</v>
      </c>
      <c r="F25" s="75" t="n">
        <v>350</v>
      </c>
    </row>
    <row r="27" ht="15.75" customHeight="1" s="65">
      <c r="A27" s="70" t="inlineStr">
        <is>
          <t>COST ASSUMPTIONS</t>
        </is>
      </c>
      <c r="B27" s="71" t="n"/>
      <c r="C27" s="71" t="n"/>
      <c r="D27" s="71" t="n"/>
      <c r="E27" s="71" t="n"/>
      <c r="F27" s="71" t="n"/>
      <c r="G27" s="71" t="n"/>
    </row>
    <row r="28" ht="15" customHeight="1" s="65">
      <c r="A28" s="72" t="inlineStr">
        <is>
          <t>Headcount - Engineering</t>
        </is>
      </c>
      <c r="B28" s="73" t="n">
        <v>1</v>
      </c>
      <c r="C28" s="73" t="n">
        <v>3</v>
      </c>
      <c r="D28" s="73" t="n">
        <v>6</v>
      </c>
      <c r="E28" s="73" t="n">
        <v>10</v>
      </c>
      <c r="F28" s="73" t="n">
        <v>15</v>
      </c>
    </row>
    <row r="29" ht="15" customHeight="1" s="65">
      <c r="A29" s="72" t="inlineStr">
        <is>
          <t>Headcount - Sales &amp; Marketing</t>
        </is>
      </c>
      <c r="B29" s="73" t="n">
        <v>0</v>
      </c>
      <c r="C29" s="73" t="n">
        <v>1</v>
      </c>
      <c r="D29" s="73" t="n">
        <v>3</v>
      </c>
      <c r="E29" s="73" t="n">
        <v>5</v>
      </c>
      <c r="F29" s="73" t="n">
        <v>8</v>
      </c>
    </row>
    <row r="30" ht="15" customHeight="1" s="65">
      <c r="A30" s="72" t="inlineStr">
        <is>
          <t>Headcount - G&amp;A / Operations</t>
        </is>
      </c>
      <c r="B30" s="73" t="n">
        <v>1</v>
      </c>
      <c r="C30" s="73" t="n">
        <v>1</v>
      </c>
      <c r="D30" s="73" t="n">
        <v>2</v>
      </c>
      <c r="E30" s="73" t="n">
        <v>3</v>
      </c>
      <c r="F30" s="73" t="n">
        <v>5</v>
      </c>
    </row>
    <row r="31" ht="15" customHeight="1" s="65">
      <c r="A31" s="72" t="inlineStr">
        <is>
          <t>Avg Salary - Engineering ($)</t>
        </is>
      </c>
      <c r="B31" s="75" t="n">
        <v>170000</v>
      </c>
      <c r="C31" s="75" t="n">
        <v>130000</v>
      </c>
      <c r="D31" s="75" t="n">
        <v>140000</v>
      </c>
      <c r="E31" s="75" t="n">
        <v>150000</v>
      </c>
      <c r="F31" s="75" t="n">
        <v>155000</v>
      </c>
    </row>
    <row r="32" ht="15" customHeight="1" s="65">
      <c r="A32" s="72" t="inlineStr">
        <is>
          <t>Avg Salary - Sales &amp; Mktg ($)</t>
        </is>
      </c>
      <c r="B32" s="75" t="n">
        <v>0</v>
      </c>
      <c r="C32" s="75" t="n">
        <v>100000</v>
      </c>
      <c r="D32" s="75" t="n">
        <v>110000</v>
      </c>
      <c r="E32" s="75" t="n">
        <v>115000</v>
      </c>
      <c r="F32" s="75" t="n">
        <v>120000</v>
      </c>
    </row>
    <row r="33" ht="15" customHeight="1" s="65">
      <c r="A33" s="72" t="inlineStr">
        <is>
          <t>Avg Salary - G&amp;A ($)</t>
        </is>
      </c>
      <c r="B33" s="75" t="n">
        <v>80000</v>
      </c>
      <c r="C33" s="75" t="n">
        <v>85000</v>
      </c>
      <c r="D33" s="75" t="n">
        <v>90000</v>
      </c>
      <c r="E33" s="75" t="n">
        <v>95000</v>
      </c>
      <c r="F33" s="75" t="n">
        <v>100000</v>
      </c>
    </row>
    <row r="34" ht="15" customHeight="1" s="65">
      <c r="A34" s="72" t="inlineStr">
        <is>
          <t>Benefits &amp; Payroll Tax (% of salary)</t>
        </is>
      </c>
      <c r="B34" s="74" t="n">
        <v>0.2</v>
      </c>
      <c r="C34" s="74" t="n">
        <v>0.2</v>
      </c>
      <c r="D34" s="74" t="n">
        <v>0.22</v>
      </c>
      <c r="E34" s="74" t="n">
        <v>0.22</v>
      </c>
      <c r="F34" s="74" t="n">
        <v>0.22</v>
      </c>
    </row>
    <row r="35" ht="15" customHeight="1" s="65">
      <c r="A35" s="72" t="inlineStr">
        <is>
          <t>Cloud Infrastructure ($/month)</t>
        </is>
      </c>
      <c r="B35" s="75" t="n">
        <v>500</v>
      </c>
      <c r="C35" s="75" t="n">
        <v>1500</v>
      </c>
      <c r="D35" s="75" t="n">
        <v>4000</v>
      </c>
      <c r="E35" s="75" t="n">
        <v>8000</v>
      </c>
      <c r="F35" s="75" t="n">
        <v>15000</v>
      </c>
    </row>
    <row r="36" ht="15" customHeight="1" s="65">
      <c r="A36" s="72" t="inlineStr">
        <is>
          <t>AI/ML API Costs ($/month)</t>
        </is>
      </c>
      <c r="B36" s="75" t="n">
        <v>200</v>
      </c>
      <c r="C36" s="75" t="n">
        <v>800</v>
      </c>
      <c r="D36" s="75" t="n">
        <v>2500</v>
      </c>
      <c r="E36" s="75" t="n">
        <v>5000</v>
      </c>
      <c r="F36" s="75" t="n">
        <v>10000</v>
      </c>
    </row>
    <row r="37" ht="15" customHeight="1" s="65">
      <c r="A37" s="72" t="inlineStr">
        <is>
          <t>Blockchain Fees ($/month)</t>
        </is>
      </c>
      <c r="B37" s="75" t="n">
        <v>100</v>
      </c>
      <c r="C37" s="75" t="n">
        <v>400</v>
      </c>
      <c r="D37" s="75" t="n">
        <v>1200</v>
      </c>
      <c r="E37" s="75" t="n">
        <v>2500</v>
      </c>
      <c r="F37" s="75" t="n">
        <v>5000</v>
      </c>
    </row>
    <row r="38" ht="15" customHeight="1" s="65">
      <c r="A38" s="72" t="inlineStr">
        <is>
          <t>Marketing Spend ($/month)</t>
        </is>
      </c>
      <c r="B38" s="75" t="n">
        <v>500</v>
      </c>
      <c r="C38" s="75" t="n">
        <v>3000</v>
      </c>
      <c r="D38" s="75" t="n">
        <v>8000</v>
      </c>
      <c r="E38" s="75" t="n">
        <v>15000</v>
      </c>
      <c r="F38" s="75" t="n">
        <v>25000</v>
      </c>
    </row>
    <row r="39" ht="15" customHeight="1" s="65">
      <c r="A39" s="72" t="inlineStr">
        <is>
          <t>Legal &amp; Professional ($/month)</t>
        </is>
      </c>
      <c r="B39" s="75" t="n">
        <v>1000</v>
      </c>
      <c r="C39" s="75" t="n">
        <v>1500</v>
      </c>
      <c r="D39" s="75" t="n">
        <v>2500</v>
      </c>
      <c r="E39" s="75" t="n">
        <v>3500</v>
      </c>
      <c r="F39" s="75" t="n">
        <v>5000</v>
      </c>
    </row>
    <row r="40" ht="15" customHeight="1" s="65">
      <c r="A40" s="72" t="inlineStr">
        <is>
          <t>Office &amp; Misc ($/month)</t>
        </is>
      </c>
      <c r="B40" s="75" t="n">
        <v>200</v>
      </c>
      <c r="C40" s="75" t="n">
        <v>500</v>
      </c>
      <c r="D40" s="75" t="n">
        <v>2000</v>
      </c>
      <c r="E40" s="75" t="n">
        <v>4000</v>
      </c>
      <c r="F40" s="75" t="n">
        <v>6000</v>
      </c>
    </row>
    <row r="42" ht="15.75" customHeight="1" s="65">
      <c r="A42" s="70" t="inlineStr">
        <is>
          <t>FUNDING</t>
        </is>
      </c>
      <c r="B42" s="71" t="n"/>
      <c r="C42" s="71" t="n"/>
      <c r="D42" s="71" t="n"/>
      <c r="E42" s="71" t="n"/>
      <c r="F42" s="71" t="n"/>
      <c r="G42" s="71" t="n"/>
    </row>
    <row r="43" ht="15" customHeight="1" s="65">
      <c r="A43" s="72" t="inlineStr">
        <is>
          <t>Pre-Seed Raise ($)</t>
        </is>
      </c>
      <c r="B43" s="75" t="n">
        <v>380000</v>
      </c>
      <c r="G43" s="68" t="inlineStr">
        <is>
          <t>Post-money SAFE</t>
        </is>
      </c>
    </row>
    <row r="44" ht="15" customHeight="1" s="65">
      <c r="A44" s="72" t="inlineStr">
        <is>
          <t>Seed Raise ($)</t>
        </is>
      </c>
      <c r="C44" s="75" t="n">
        <v>2000000</v>
      </c>
      <c r="G44" s="68" t="inlineStr">
        <is>
          <t>Priced equity round</t>
        </is>
      </c>
    </row>
    <row r="45" ht="15" customHeight="1" s="65">
      <c r="A45" s="72" t="inlineStr">
        <is>
          <t>Series A ($)</t>
        </is>
      </c>
      <c r="E45" s="75" t="n">
        <v>8000000</v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19B087"/>
    <outlinePr summaryBelow="1" summaryRight="1"/>
    <pageSetUpPr fitToPage="1"/>
  </sheetPr>
  <dimension ref="A1:F3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baseColWidth="8" defaultColWidth="8.71484375" defaultRowHeight="15" zeroHeight="0" outlineLevelRow="0"/>
  <cols>
    <col width="35" customWidth="1" style="64" min="1" max="1"/>
    <col width="16" customWidth="1" style="64" min="2" max="6"/>
  </cols>
  <sheetData>
    <row r="1" ht="20.25" customHeight="1" s="65">
      <c r="A1" s="66" t="inlineStr">
        <is>
          <t>NEBULA PLATFORM</t>
        </is>
      </c>
    </row>
    <row r="2" ht="15" customHeight="1" s="65">
      <c r="A2" s="67" t="inlineStr">
        <is>
          <t>Revenue Projections</t>
        </is>
      </c>
    </row>
    <row r="4" ht="15" customHeight="1" s="65">
      <c r="A4" s="69" t="n"/>
      <c r="B4" s="69" t="inlineStr">
        <is>
          <t>Year 1</t>
        </is>
      </c>
      <c r="C4" s="69" t="inlineStr">
        <is>
          <t>Year 2</t>
        </is>
      </c>
      <c r="D4" s="69" t="inlineStr">
        <is>
          <t>Year 3</t>
        </is>
      </c>
      <c r="E4" s="69" t="inlineStr">
        <is>
          <t>Year 4</t>
        </is>
      </c>
      <c r="F4" s="69" t="inlineStr">
        <is>
          <t>Year 5</t>
        </is>
      </c>
    </row>
    <row r="6" ht="15.75" customHeight="1" s="65">
      <c r="A6" s="70" t="inlineStr">
        <is>
          <t>CUSTOMER BASE</t>
        </is>
      </c>
      <c r="B6" s="71" t="n"/>
      <c r="C6" s="71" t="n"/>
      <c r="D6" s="71" t="n"/>
      <c r="E6" s="71" t="n"/>
      <c r="F6" s="71" t="n"/>
    </row>
    <row r="7" ht="15" customHeight="1" s="65">
      <c r="A7" s="72" t="inlineStr">
        <is>
          <t>Starter (Free) - Cumulative</t>
        </is>
      </c>
      <c r="B7" s="76">
        <f>Assumptions!B8</f>
        <v/>
      </c>
      <c r="C7" s="76">
        <f>ROUND(B7*(1-Assumptions!C11)+Assumptions!C8,0)</f>
        <v/>
      </c>
      <c r="D7" s="76">
        <f>ROUND(C7*(1-Assumptions!D11)+Assumptions!D8,0)</f>
        <v/>
      </c>
      <c r="E7" s="76">
        <f>ROUND(D7*(1-Assumptions!E11)+Assumptions!E8,0)</f>
        <v/>
      </c>
      <c r="F7" s="76">
        <f>ROUND(E7*(1-Assumptions!F11)+Assumptions!F8,0)</f>
        <v/>
      </c>
    </row>
    <row r="8" ht="15" customHeight="1" s="65">
      <c r="A8" s="72" t="inlineStr">
        <is>
          <t>Professional - Cumulative</t>
        </is>
      </c>
      <c r="B8" s="76">
        <f>Assumptions!B9+ROUND(Assumptions!B8*Assumptions!B14,0)</f>
        <v/>
      </c>
      <c r="C8" s="76">
        <f>ROUND(B8*(1-Assumptions!C12)+Assumptions!C9+ROUND(Assumptions!C8*Assumptions!C14,0),0)</f>
        <v/>
      </c>
      <c r="D8" s="76">
        <f>ROUND(C8*(1-Assumptions!D12)+Assumptions!D9+ROUND(Assumptions!D8*Assumptions!D14,0),0)</f>
        <v/>
      </c>
      <c r="E8" s="76">
        <f>ROUND(D8*(1-Assumptions!E12)+Assumptions!E9+ROUND(Assumptions!E8*Assumptions!E14,0),0)</f>
        <v/>
      </c>
      <c r="F8" s="76">
        <f>ROUND(E8*(1-Assumptions!F12)+Assumptions!F9+ROUND(Assumptions!F8*Assumptions!F14,0),0)</f>
        <v/>
      </c>
    </row>
    <row r="9" ht="15" customHeight="1" s="65">
      <c r="A9" s="72" t="inlineStr">
        <is>
          <t>Enterprise - Cumulative</t>
        </is>
      </c>
      <c r="B9" s="76">
        <f>Assumptions!B10</f>
        <v/>
      </c>
      <c r="C9" s="76">
        <f>ROUND(B9*(1-Assumptions!C13)+Assumptions!C10,0)</f>
        <v/>
      </c>
      <c r="D9" s="76">
        <f>ROUND(C9*(1-Assumptions!D13)+Assumptions!D10,0)</f>
        <v/>
      </c>
      <c r="E9" s="76">
        <f>ROUND(D9*(1-Assumptions!E13)+Assumptions!E10,0)</f>
        <v/>
      </c>
      <c r="F9" s="76">
        <f>ROUND(E9*(1-Assumptions!F13)+Assumptions!F10,0)</f>
        <v/>
      </c>
    </row>
    <row r="10" ht="15" customHeight="1" s="65">
      <c r="A10" s="77" t="inlineStr">
        <is>
          <t>Total Paying Customers</t>
        </is>
      </c>
      <c r="B10" s="78">
        <f>B8+B9</f>
        <v/>
      </c>
      <c r="C10" s="78">
        <f>C8+C9</f>
        <v/>
      </c>
      <c r="D10" s="78">
        <f>D8+D9</f>
        <v/>
      </c>
      <c r="E10" s="78">
        <f>E8+E9</f>
        <v/>
      </c>
      <c r="F10" s="78">
        <f>F8+F9</f>
        <v/>
      </c>
    </row>
    <row r="11" ht="15" customHeight="1" s="65">
      <c r="A11" s="72" t="inlineStr">
        <is>
          <t>Total Users (incl. Free)</t>
        </is>
      </c>
      <c r="B11" s="79">
        <f>B7+B8+B9</f>
        <v/>
      </c>
      <c r="C11" s="79">
        <f>C7+C8+C9</f>
        <v/>
      </c>
      <c r="D11" s="79">
        <f>D7+D8+D9</f>
        <v/>
      </c>
      <c r="E11" s="79">
        <f>E7+E8+E9</f>
        <v/>
      </c>
      <c r="F11" s="79">
        <f>F7+F8+F9</f>
        <v/>
      </c>
    </row>
    <row r="13" ht="15.75" customHeight="1" s="65">
      <c r="A13" s="70" t="inlineStr">
        <is>
          <t>SUBSCRIPTION REVENUE (Annual)</t>
        </is>
      </c>
      <c r="B13" s="71" t="n"/>
      <c r="C13" s="71" t="n"/>
      <c r="D13" s="71" t="n"/>
      <c r="E13" s="71" t="n"/>
      <c r="F13" s="71" t="n"/>
    </row>
    <row r="14" ht="15" customHeight="1" s="65">
      <c r="A14" s="80" t="inlineStr">
        <is>
          <t xml:space="preserve">  Professional Tier</t>
        </is>
      </c>
      <c r="B14" s="81">
        <f>B8*Assumptions!B18*12</f>
        <v/>
      </c>
      <c r="C14" s="81">
        <f>C8*Assumptions!C18*12</f>
        <v/>
      </c>
      <c r="D14" s="81">
        <f>D8*Assumptions!D18*12</f>
        <v/>
      </c>
      <c r="E14" s="81">
        <f>E8*Assumptions!E18*12</f>
        <v/>
      </c>
      <c r="F14" s="81">
        <f>F8*Assumptions!F18*12</f>
        <v/>
      </c>
    </row>
    <row r="15" ht="15" customHeight="1" s="65">
      <c r="A15" s="80" t="inlineStr">
        <is>
          <t xml:space="preserve">  Enterprise Tier</t>
        </is>
      </c>
      <c r="B15" s="81">
        <f>B9*Assumptions!B19*12</f>
        <v/>
      </c>
      <c r="C15" s="81">
        <f>C9*Assumptions!C19*12</f>
        <v/>
      </c>
      <c r="D15" s="81">
        <f>D9*Assumptions!D19*12</f>
        <v/>
      </c>
      <c r="E15" s="81">
        <f>E9*Assumptions!E19*12</f>
        <v/>
      </c>
      <c r="F15" s="81">
        <f>F9*Assumptions!F19*12</f>
        <v/>
      </c>
    </row>
    <row r="16" ht="15" customHeight="1" s="65">
      <c r="A16" s="77" t="inlineStr">
        <is>
          <t>Total Subscription Revenue</t>
        </is>
      </c>
      <c r="B16" s="82">
        <f>B14+B15</f>
        <v/>
      </c>
      <c r="C16" s="82">
        <f>C14+C15</f>
        <v/>
      </c>
      <c r="D16" s="82">
        <f>D14+D15</f>
        <v/>
      </c>
      <c r="E16" s="82">
        <f>E14+E15</f>
        <v/>
      </c>
      <c r="F16" s="82">
        <f>F14+F15</f>
        <v/>
      </c>
    </row>
    <row r="18" ht="15.75" customHeight="1" s="65">
      <c r="A18" s="70" t="inlineStr">
        <is>
          <t>MARKETPLACE REVENUE</t>
        </is>
      </c>
      <c r="B18" s="71" t="n"/>
      <c r="C18" s="71" t="n"/>
      <c r="D18" s="71" t="n"/>
      <c r="E18" s="71" t="n"/>
      <c r="F18" s="71" t="n"/>
    </row>
    <row r="19" ht="15" customHeight="1" s="65">
      <c r="A19" s="80" t="inlineStr">
        <is>
          <t xml:space="preserve">  Marketplace GMV</t>
        </is>
      </c>
      <c r="B19" s="83">
        <f>Assumptions!B22</f>
        <v/>
      </c>
      <c r="C19" s="83">
        <f>Assumptions!C22</f>
        <v/>
      </c>
      <c r="D19" s="83">
        <f>Assumptions!D22</f>
        <v/>
      </c>
      <c r="E19" s="83">
        <f>Assumptions!E22</f>
        <v/>
      </c>
      <c r="F19" s="83">
        <f>Assumptions!F22</f>
        <v/>
      </c>
    </row>
    <row r="20" ht="15" customHeight="1" s="65">
      <c r="A20" s="80" t="inlineStr">
        <is>
          <t xml:space="preserve">  Take Rate</t>
        </is>
      </c>
      <c r="B20" s="84">
        <f>Assumptions!B23</f>
        <v/>
      </c>
      <c r="C20" s="84">
        <f>Assumptions!C23</f>
        <v/>
      </c>
      <c r="D20" s="84">
        <f>Assumptions!D23</f>
        <v/>
      </c>
      <c r="E20" s="84">
        <f>Assumptions!E23</f>
        <v/>
      </c>
      <c r="F20" s="84">
        <f>Assumptions!F23</f>
        <v/>
      </c>
    </row>
    <row r="21" ht="15" customHeight="1" s="65">
      <c r="A21" s="77" t="inlineStr">
        <is>
          <t>Total Marketplace Revenue</t>
        </is>
      </c>
      <c r="B21" s="82">
        <f>B19*B20</f>
        <v/>
      </c>
      <c r="C21" s="82">
        <f>C19*C20</f>
        <v/>
      </c>
      <c r="D21" s="82">
        <f>D19*D20</f>
        <v/>
      </c>
      <c r="E21" s="82">
        <f>E19*E20</f>
        <v/>
      </c>
      <c r="F21" s="82">
        <f>F19*F20</f>
        <v/>
      </c>
    </row>
    <row r="23" ht="15.75" customHeight="1" s="65">
      <c r="A23" s="70" t="inlineStr">
        <is>
          <t>SMART CONTRACT REVENUE</t>
        </is>
      </c>
      <c r="B23" s="71" t="n"/>
      <c r="C23" s="71" t="n"/>
      <c r="D23" s="71" t="n"/>
      <c r="E23" s="71" t="n"/>
      <c r="F23" s="71" t="n"/>
    </row>
    <row r="24" ht="15" customHeight="1" s="65">
      <c r="A24" s="80" t="inlineStr">
        <is>
          <t xml:space="preserve">  Executions</t>
        </is>
      </c>
      <c r="B24" s="76">
        <f>Assumptions!B24</f>
        <v/>
      </c>
      <c r="C24" s="76">
        <f>Assumptions!C24</f>
        <v/>
      </c>
      <c r="D24" s="76">
        <f>Assumptions!D24</f>
        <v/>
      </c>
      <c r="E24" s="76">
        <f>Assumptions!E24</f>
        <v/>
      </c>
      <c r="F24" s="76">
        <f>Assumptions!F24</f>
        <v/>
      </c>
    </row>
    <row r="25" ht="15" customHeight="1" s="65">
      <c r="A25" s="80" t="inlineStr">
        <is>
          <t xml:space="preserve">  Avg Fee per Execution</t>
        </is>
      </c>
      <c r="B25" s="83">
        <f>Assumptions!B25</f>
        <v/>
      </c>
      <c r="C25" s="83">
        <f>Assumptions!C25</f>
        <v/>
      </c>
      <c r="D25" s="83">
        <f>Assumptions!D25</f>
        <v/>
      </c>
      <c r="E25" s="83">
        <f>Assumptions!E25</f>
        <v/>
      </c>
      <c r="F25" s="83">
        <f>Assumptions!F25</f>
        <v/>
      </c>
    </row>
    <row r="26" ht="15" customHeight="1" s="65">
      <c r="A26" s="77" t="inlineStr">
        <is>
          <t>Total Smart Contract Revenue</t>
        </is>
      </c>
      <c r="B26" s="82">
        <f>B24*B25</f>
        <v/>
      </c>
      <c r="C26" s="82">
        <f>C24*C25</f>
        <v/>
      </c>
      <c r="D26" s="82">
        <f>D24*D25</f>
        <v/>
      </c>
      <c r="E26" s="82">
        <f>E24*E25</f>
        <v/>
      </c>
      <c r="F26" s="82">
        <f>F24*F25</f>
        <v/>
      </c>
    </row>
    <row r="28" ht="15.75" customHeight="1" s="65">
      <c r="A28" s="85" t="inlineStr">
        <is>
          <t>TOTAL REVENUE</t>
        </is>
      </c>
      <c r="B28" s="86">
        <f>B16+B21+B26</f>
        <v/>
      </c>
      <c r="C28" s="86">
        <f>C16+C21+C26</f>
        <v/>
      </c>
      <c r="D28" s="86">
        <f>D16+D21+D26</f>
        <v/>
      </c>
      <c r="E28" s="86">
        <f>E16+E21+E26</f>
        <v/>
      </c>
      <c r="F28" s="86">
        <f>F16+F21+F26</f>
        <v/>
      </c>
    </row>
    <row r="30" ht="15.75" customHeight="1" s="65">
      <c r="A30" s="70" t="inlineStr">
        <is>
          <t>REVENUE MIX (%)</t>
        </is>
      </c>
      <c r="B30" s="71" t="n"/>
      <c r="C30" s="71" t="n"/>
      <c r="D30" s="71" t="n"/>
      <c r="E30" s="71" t="n"/>
      <c r="F30" s="71" t="n"/>
    </row>
    <row r="31" ht="15" customHeight="1" s="65">
      <c r="A31" s="80" t="inlineStr">
        <is>
          <t xml:space="preserve">  Subscriptions %</t>
        </is>
      </c>
      <c r="B31" s="87">
        <f>IF(B28=0,0,B16/B28)</f>
        <v/>
      </c>
      <c r="C31" s="87">
        <f>IF(C28=0,0,C16/C28)</f>
        <v/>
      </c>
      <c r="D31" s="87">
        <f>IF(D28=0,0,D16/D28)</f>
        <v/>
      </c>
      <c r="E31" s="87">
        <f>IF(E28=0,0,E16/E28)</f>
        <v/>
      </c>
      <c r="F31" s="87">
        <f>IF(F28=0,0,F16/F28)</f>
        <v/>
      </c>
    </row>
    <row r="32" ht="15" customHeight="1" s="65">
      <c r="A32" s="80" t="inlineStr">
        <is>
          <t xml:space="preserve">  Marketplace %</t>
        </is>
      </c>
      <c r="B32" s="87">
        <f>IF(B28=0,0,B21/B28)</f>
        <v/>
      </c>
      <c r="C32" s="87">
        <f>IF(C28=0,0,C21/C28)</f>
        <v/>
      </c>
      <c r="D32" s="87">
        <f>IF(D28=0,0,D21/D28)</f>
        <v/>
      </c>
      <c r="E32" s="87">
        <f>IF(E28=0,0,E21/E28)</f>
        <v/>
      </c>
      <c r="F32" s="87">
        <f>IF(F28=0,0,F21/F28)</f>
        <v/>
      </c>
    </row>
    <row r="33" ht="15" customHeight="1" s="65">
      <c r="A33" s="80" t="inlineStr">
        <is>
          <t xml:space="preserve">  Smart Contracts %</t>
        </is>
      </c>
      <c r="B33" s="87">
        <f>IF(B28=0,0,B26/B28)</f>
        <v/>
      </c>
      <c r="C33" s="87">
        <f>IF(C28=0,0,C26/C28)</f>
        <v/>
      </c>
      <c r="D33" s="87">
        <f>IF(D28=0,0,D26/D28)</f>
        <v/>
      </c>
      <c r="E33" s="87">
        <f>IF(E28=0,0,E26/E28)</f>
        <v/>
      </c>
      <c r="F33" s="87">
        <f>IF(F28=0,0,F26/F28)</f>
        <v/>
      </c>
    </row>
    <row r="35" ht="15.75" customHeight="1" s="65">
      <c r="A35" s="70" t="inlineStr">
        <is>
          <t>KEY METRICS</t>
        </is>
      </c>
      <c r="B35" s="71" t="n"/>
      <c r="C35" s="71" t="n"/>
      <c r="D35" s="71" t="n"/>
      <c r="E35" s="71" t="n"/>
      <c r="F35" s="71" t="n"/>
    </row>
    <row r="36" ht="15" customHeight="1" s="65">
      <c r="A36" s="72" t="inlineStr">
        <is>
          <t>ARPA (Avg Rev per Paying Acct)</t>
        </is>
      </c>
      <c r="B36" s="81">
        <f>IF(B10=0,0,B28/B10)</f>
        <v/>
      </c>
      <c r="C36" s="81">
        <f>IF(C10=0,0,C28/C10)</f>
        <v/>
      </c>
      <c r="D36" s="81">
        <f>IF(D10=0,0,D28/D10)</f>
        <v/>
      </c>
      <c r="E36" s="81">
        <f>IF(E10=0,0,E28/E10)</f>
        <v/>
      </c>
      <c r="F36" s="81">
        <f>IF(F10=0,0,F28/F10)</f>
        <v/>
      </c>
    </row>
    <row r="37" ht="15" customHeight="1" s="65">
      <c r="A37" s="72" t="inlineStr">
        <is>
          <t>Revenue per Total User</t>
        </is>
      </c>
      <c r="B37" s="81">
        <f>IF(B11=0,0,B28/B11)</f>
        <v/>
      </c>
      <c r="C37" s="81">
        <f>IF(C11=0,0,C28/C11)</f>
        <v/>
      </c>
      <c r="D37" s="81">
        <f>IF(D11=0,0,D28/D11)</f>
        <v/>
      </c>
      <c r="E37" s="81">
        <f>IF(E11=0,0,E28/E11)</f>
        <v/>
      </c>
      <c r="F37" s="81">
        <f>IF(F11=0,0,F28/F11)</f>
        <v/>
      </c>
    </row>
    <row r="38" ht="15" customHeight="1" s="65">
      <c r="A38" s="72" t="inlineStr">
        <is>
          <t>MRR (Monthly Recurring Rev)</t>
        </is>
      </c>
      <c r="B38" s="81">
        <f>B16/12</f>
        <v/>
      </c>
      <c r="C38" s="81">
        <f>C16/12</f>
        <v/>
      </c>
      <c r="D38" s="81">
        <f>D16/12</f>
        <v/>
      </c>
      <c r="E38" s="81">
        <f>E16/12</f>
        <v/>
      </c>
      <c r="F38" s="81">
        <f>F16/12</f>
        <v/>
      </c>
    </row>
    <row r="39" ht="15" customHeight="1" s="65">
      <c r="A39" s="72" t="inlineStr">
        <is>
          <t>YoY Revenue Growth</t>
        </is>
      </c>
      <c r="B39" s="72" t="inlineStr">
        <is>
          <t>N/A</t>
        </is>
      </c>
      <c r="C39" s="88">
        <f>IF(B28=0,0,(C28-B28)/B28)</f>
        <v/>
      </c>
      <c r="D39" s="88">
        <f>IF(C28=0,0,(D28-C28)/C28)</f>
        <v/>
      </c>
      <c r="E39" s="88">
        <f>IF(D28=0,0,(E28-D28)/D28)</f>
        <v/>
      </c>
      <c r="F39" s="88">
        <f>IF(E28=0,0,(F28-E28)/E28)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CC0000"/>
    <outlinePr summaryBelow="1" summaryRight="1"/>
    <pageSetUpPr fitToPage="1"/>
  </sheetPr>
  <dimension ref="A1:F3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baseColWidth="8" defaultColWidth="8.71484375" defaultRowHeight="15" zeroHeight="0" outlineLevelRow="0"/>
  <cols>
    <col width="35" customWidth="1" style="64" min="1" max="1"/>
    <col width="16" customWidth="1" style="64" min="2" max="6"/>
  </cols>
  <sheetData>
    <row r="1" ht="20.25" customHeight="1" s="65">
      <c r="A1" s="66" t="inlineStr">
        <is>
          <t>NEBULA PLATFORM</t>
        </is>
      </c>
    </row>
    <row r="2" ht="15" customHeight="1" s="65">
      <c r="A2" s="67" t="inlineStr">
        <is>
          <t>Profit &amp; Loss Statement</t>
        </is>
      </c>
    </row>
    <row r="4" ht="15" customHeight="1" s="65">
      <c r="A4" s="69" t="n"/>
      <c r="B4" s="69" t="inlineStr">
        <is>
          <t>Year 1</t>
        </is>
      </c>
      <c r="C4" s="69" t="inlineStr">
        <is>
          <t>Year 2</t>
        </is>
      </c>
      <c r="D4" s="69" t="inlineStr">
        <is>
          <t>Year 3</t>
        </is>
      </c>
      <c r="E4" s="69" t="inlineStr">
        <is>
          <t>Year 4</t>
        </is>
      </c>
      <c r="F4" s="69" t="inlineStr">
        <is>
          <t>Year 5</t>
        </is>
      </c>
    </row>
    <row r="6" ht="15.75" customHeight="1" s="65">
      <c r="A6" s="70" t="inlineStr">
        <is>
          <t>REVENUE</t>
        </is>
      </c>
      <c r="B6" s="71" t="n"/>
      <c r="C6" s="71" t="n"/>
      <c r="D6" s="71" t="n"/>
      <c r="E6" s="71" t="n"/>
      <c r="F6" s="71" t="n"/>
    </row>
    <row r="7" ht="15" customHeight="1" s="65">
      <c r="A7" s="77" t="inlineStr">
        <is>
          <t>Total Revenue</t>
        </is>
      </c>
      <c r="B7" s="82">
        <f>Revenue!B28</f>
        <v/>
      </c>
      <c r="C7" s="82">
        <f>Revenue!C28</f>
        <v/>
      </c>
      <c r="D7" s="82">
        <f>Revenue!D28</f>
        <v/>
      </c>
      <c r="E7" s="82">
        <f>Revenue!E28</f>
        <v/>
      </c>
      <c r="F7" s="82">
        <f>Revenue!F28</f>
        <v/>
      </c>
    </row>
    <row r="9" ht="15.75" customHeight="1" s="65">
      <c r="A9" s="70" t="inlineStr">
        <is>
          <t>COST OF REVENUE</t>
        </is>
      </c>
      <c r="B9" s="71" t="n"/>
      <c r="C9" s="71" t="n"/>
      <c r="D9" s="71" t="n"/>
      <c r="E9" s="71" t="n"/>
      <c r="F9" s="71" t="n"/>
    </row>
    <row r="10" ht="15" customHeight="1" s="65">
      <c r="A10" s="80" t="inlineStr">
        <is>
          <t xml:space="preserve">  Cloud Infrastructure</t>
        </is>
      </c>
      <c r="B10" s="83">
        <f>Assumptions!B35*12</f>
        <v/>
      </c>
      <c r="C10" s="83">
        <f>Assumptions!C35*12</f>
        <v/>
      </c>
      <c r="D10" s="83">
        <f>Assumptions!D35*12</f>
        <v/>
      </c>
      <c r="E10" s="83">
        <f>Assumptions!E35*12</f>
        <v/>
      </c>
      <c r="F10" s="83">
        <f>Assumptions!F35*12</f>
        <v/>
      </c>
    </row>
    <row r="11" ht="15" customHeight="1" s="65">
      <c r="A11" s="80" t="inlineStr">
        <is>
          <t xml:space="preserve">  AI/ML API Costs</t>
        </is>
      </c>
      <c r="B11" s="83">
        <f>Assumptions!B36*12</f>
        <v/>
      </c>
      <c r="C11" s="83">
        <f>Assumptions!C36*12</f>
        <v/>
      </c>
      <c r="D11" s="83">
        <f>Assumptions!D36*12</f>
        <v/>
      </c>
      <c r="E11" s="83">
        <f>Assumptions!E36*12</f>
        <v/>
      </c>
      <c r="F11" s="83">
        <f>Assumptions!F36*12</f>
        <v/>
      </c>
    </row>
    <row r="12" ht="15" customHeight="1" s="65">
      <c r="A12" s="80" t="inlineStr">
        <is>
          <t xml:space="preserve">  Blockchain Infrastructure</t>
        </is>
      </c>
      <c r="B12" s="83">
        <f>Assumptions!B37*12</f>
        <v/>
      </c>
      <c r="C12" s="83">
        <f>Assumptions!C37*12</f>
        <v/>
      </c>
      <c r="D12" s="83">
        <f>Assumptions!D37*12</f>
        <v/>
      </c>
      <c r="E12" s="83">
        <f>Assumptions!E37*12</f>
        <v/>
      </c>
      <c r="F12" s="83">
        <f>Assumptions!F37*12</f>
        <v/>
      </c>
    </row>
    <row r="13" ht="15" customHeight="1" s="65">
      <c r="A13" s="77" t="inlineStr">
        <is>
          <t>Total Cost of Revenue</t>
        </is>
      </c>
      <c r="B13" s="82">
        <f>B10+B11+B12</f>
        <v/>
      </c>
      <c r="C13" s="82">
        <f>C10+C11+C12</f>
        <v/>
      </c>
      <c r="D13" s="82">
        <f>D10+D11+D12</f>
        <v/>
      </c>
      <c r="E13" s="82">
        <f>E10+E11+E12</f>
        <v/>
      </c>
      <c r="F13" s="82">
        <f>F10+F11+F12</f>
        <v/>
      </c>
    </row>
    <row r="15" ht="15" customHeight="1" s="65">
      <c r="A15" s="89" t="inlineStr">
        <is>
          <t>GROSS PROFIT</t>
        </is>
      </c>
      <c r="B15" s="90">
        <f>B7-B13</f>
        <v/>
      </c>
      <c r="C15" s="90">
        <f>C7-C13</f>
        <v/>
      </c>
      <c r="D15" s="90">
        <f>D7-D13</f>
        <v/>
      </c>
      <c r="E15" s="90">
        <f>E7-E13</f>
        <v/>
      </c>
      <c r="F15" s="90">
        <f>F7-F13</f>
        <v/>
      </c>
    </row>
    <row r="16" ht="15" customHeight="1" s="65">
      <c r="A16" s="80" t="inlineStr">
        <is>
          <t xml:space="preserve">  Gross Margin %</t>
        </is>
      </c>
      <c r="B16" s="87">
        <f>IF(B7=0,0,B15/B7)</f>
        <v/>
      </c>
      <c r="C16" s="87">
        <f>IF(C7=0,0,C15/C7)</f>
        <v/>
      </c>
      <c r="D16" s="87">
        <f>IF(D7=0,0,D15/D7)</f>
        <v/>
      </c>
      <c r="E16" s="87">
        <f>IF(E7=0,0,E15/E7)</f>
        <v/>
      </c>
      <c r="F16" s="87">
        <f>IF(F7=0,0,F15/F7)</f>
        <v/>
      </c>
    </row>
    <row r="18" ht="15.75" customHeight="1" s="65">
      <c r="A18" s="70" t="inlineStr">
        <is>
          <t>OPERATING EXPENSES</t>
        </is>
      </c>
      <c r="B18" s="71" t="n"/>
      <c r="C18" s="71" t="n"/>
      <c r="D18" s="71" t="n"/>
      <c r="E18" s="71" t="n"/>
      <c r="F18" s="71" t="n"/>
    </row>
    <row r="19" ht="15" customHeight="1" s="65">
      <c r="A19" s="80" t="inlineStr">
        <is>
          <t xml:space="preserve">  Engineering Salaries (loaded)</t>
        </is>
      </c>
      <c r="B19" s="81">
        <f>Assumptions!B28*Assumptions!B31*(1+Assumptions!B34)</f>
        <v/>
      </c>
      <c r="C19" s="81">
        <f>Assumptions!C28*Assumptions!C31*(1+Assumptions!C34)</f>
        <v/>
      </c>
      <c r="D19" s="81">
        <f>Assumptions!D28*Assumptions!D31*(1+Assumptions!D34)</f>
        <v/>
      </c>
      <c r="E19" s="81">
        <f>Assumptions!E28*Assumptions!E31*(1+Assumptions!E34)</f>
        <v/>
      </c>
      <c r="F19" s="81">
        <f>Assumptions!F28*Assumptions!F31*(1+Assumptions!F34)</f>
        <v/>
      </c>
    </row>
    <row r="20" ht="15" customHeight="1" s="65">
      <c r="A20" s="80" t="inlineStr">
        <is>
          <t xml:space="preserve">  Sales &amp; Marketing Salaries</t>
        </is>
      </c>
      <c r="B20" s="81">
        <f>Assumptions!B29*Assumptions!B32*(1+Assumptions!B34)</f>
        <v/>
      </c>
      <c r="C20" s="81">
        <f>Assumptions!C29*Assumptions!C32*(1+Assumptions!C34)</f>
        <v/>
      </c>
      <c r="D20" s="81">
        <f>Assumptions!D29*Assumptions!D32*(1+Assumptions!D34)</f>
        <v/>
      </c>
      <c r="E20" s="81">
        <f>Assumptions!E29*Assumptions!E32*(1+Assumptions!E34)</f>
        <v/>
      </c>
      <c r="F20" s="81">
        <f>Assumptions!F29*Assumptions!F32*(1+Assumptions!F34)</f>
        <v/>
      </c>
    </row>
    <row r="21" ht="15" customHeight="1" s="65">
      <c r="A21" s="80" t="inlineStr">
        <is>
          <t xml:space="preserve">  G&amp;A Salaries</t>
        </is>
      </c>
      <c r="B21" s="81">
        <f>Assumptions!B30*Assumptions!B33*(1+Assumptions!B34)</f>
        <v/>
      </c>
      <c r="C21" s="81">
        <f>Assumptions!C30*Assumptions!C33*(1+Assumptions!C34)</f>
        <v/>
      </c>
      <c r="D21" s="81">
        <f>Assumptions!D30*Assumptions!D33*(1+Assumptions!D34)</f>
        <v/>
      </c>
      <c r="E21" s="81">
        <f>Assumptions!E30*Assumptions!E33*(1+Assumptions!E34)</f>
        <v/>
      </c>
      <c r="F21" s="81">
        <f>Assumptions!F30*Assumptions!F33*(1+Assumptions!F34)</f>
        <v/>
      </c>
    </row>
    <row r="22" ht="15" customHeight="1" s="65">
      <c r="A22" s="91" t="inlineStr">
        <is>
          <t>Total Compensation</t>
        </is>
      </c>
      <c r="B22" s="92">
        <f>B19+B20+B21</f>
        <v/>
      </c>
      <c r="C22" s="92">
        <f>C19+C20+C21</f>
        <v/>
      </c>
      <c r="D22" s="92">
        <f>D19+D20+D21</f>
        <v/>
      </c>
      <c r="E22" s="92">
        <f>E19+E20+E21</f>
        <v/>
      </c>
      <c r="F22" s="92">
        <f>F19+F20+F21</f>
        <v/>
      </c>
    </row>
    <row r="24" ht="15" customHeight="1" s="65">
      <c r="A24" s="80" t="inlineStr">
        <is>
          <t xml:space="preserve">  Marketing Spend</t>
        </is>
      </c>
      <c r="B24" s="83">
        <f>Assumptions!B38*12</f>
        <v/>
      </c>
      <c r="C24" s="83">
        <f>Assumptions!C38*12</f>
        <v/>
      </c>
      <c r="D24" s="83">
        <f>Assumptions!D38*12</f>
        <v/>
      </c>
      <c r="E24" s="83">
        <f>Assumptions!E38*12</f>
        <v/>
      </c>
      <c r="F24" s="83">
        <f>Assumptions!F38*12</f>
        <v/>
      </c>
    </row>
    <row r="25" ht="15" customHeight="1" s="65">
      <c r="A25" s="80" t="inlineStr">
        <is>
          <t xml:space="preserve">  Legal &amp; Professional</t>
        </is>
      </c>
      <c r="B25" s="83">
        <f>Assumptions!B39*12</f>
        <v/>
      </c>
      <c r="C25" s="83">
        <f>Assumptions!C39*12</f>
        <v/>
      </c>
      <c r="D25" s="83">
        <f>Assumptions!D39*12</f>
        <v/>
      </c>
      <c r="E25" s="83">
        <f>Assumptions!E39*12</f>
        <v/>
      </c>
      <c r="F25" s="83">
        <f>Assumptions!F39*12</f>
        <v/>
      </c>
    </row>
    <row r="26" ht="15" customHeight="1" s="65">
      <c r="A26" s="80" t="inlineStr">
        <is>
          <t xml:space="preserve">  Office &amp; Miscellaneous</t>
        </is>
      </c>
      <c r="B26" s="83">
        <f>Assumptions!B40*12</f>
        <v/>
      </c>
      <c r="C26" s="83">
        <f>Assumptions!C40*12</f>
        <v/>
      </c>
      <c r="D26" s="83">
        <f>Assumptions!D40*12</f>
        <v/>
      </c>
      <c r="E26" s="83">
        <f>Assumptions!E40*12</f>
        <v/>
      </c>
      <c r="F26" s="83">
        <f>Assumptions!F40*12</f>
        <v/>
      </c>
    </row>
    <row r="27" ht="15" customHeight="1" s="65">
      <c r="A27" s="77" t="inlineStr">
        <is>
          <t>Total Operating Expenses</t>
        </is>
      </c>
      <c r="B27" s="82">
        <f>B22+B24+B25+B26</f>
        <v/>
      </c>
      <c r="C27" s="82">
        <f>C22+C24+C25+C26</f>
        <v/>
      </c>
      <c r="D27" s="82">
        <f>D22+D24+D25+D26</f>
        <v/>
      </c>
      <c r="E27" s="82">
        <f>E22+E24+E25+E26</f>
        <v/>
      </c>
      <c r="F27" s="82">
        <f>F22+F24+F25+F26</f>
        <v/>
      </c>
    </row>
    <row r="29" ht="15.75" customHeight="1" s="65">
      <c r="A29" s="85" t="inlineStr">
        <is>
          <t>EBITDA</t>
        </is>
      </c>
      <c r="B29" s="86">
        <f>B15-B27</f>
        <v/>
      </c>
      <c r="C29" s="86">
        <f>C15-C27</f>
        <v/>
      </c>
      <c r="D29" s="86">
        <f>D15-D27</f>
        <v/>
      </c>
      <c r="E29" s="86">
        <f>E15-E27</f>
        <v/>
      </c>
      <c r="F29" s="86">
        <f>F15-F27</f>
        <v/>
      </c>
    </row>
    <row r="30" ht="15" customHeight="1" s="65">
      <c r="A30" s="80" t="inlineStr">
        <is>
          <t xml:space="preserve">  EBITDA Margin %</t>
        </is>
      </c>
      <c r="B30" s="87">
        <f>IF(B7=0,0,B29/B7)</f>
        <v/>
      </c>
      <c r="C30" s="87">
        <f>IF(C7=0,0,C29/C7)</f>
        <v/>
      </c>
      <c r="D30" s="87">
        <f>IF(D7=0,0,D29/D7)</f>
        <v/>
      </c>
      <c r="E30" s="87">
        <f>IF(E7=0,0,E29/E7)</f>
        <v/>
      </c>
      <c r="F30" s="87">
        <f>IF(F7=0,0,F29/F7)</f>
        <v/>
      </c>
    </row>
    <row r="32" ht="15" customHeight="1" s="65">
      <c r="A32" s="93" t="inlineStr">
        <is>
          <t>NET INCOME (Pre-Tax)</t>
        </is>
      </c>
      <c r="B32" s="94">
        <f>B29</f>
        <v/>
      </c>
      <c r="C32" s="94">
        <f>C29</f>
        <v/>
      </c>
      <c r="D32" s="94">
        <f>D29</f>
        <v/>
      </c>
      <c r="E32" s="94">
        <f>E29</f>
        <v/>
      </c>
      <c r="F32" s="94">
        <f>F29</f>
        <v/>
      </c>
    </row>
    <row r="34" ht="15.75" customHeight="1" s="65">
      <c r="A34" s="70" t="inlineStr">
        <is>
          <t>HEADCOUNT SUMMARY</t>
        </is>
      </c>
      <c r="B34" s="71" t="n"/>
      <c r="C34" s="71" t="n"/>
      <c r="D34" s="71" t="n"/>
      <c r="E34" s="71" t="n"/>
      <c r="F34" s="71" t="n"/>
    </row>
    <row r="35" ht="15" customHeight="1" s="65">
      <c r="A35" s="95" t="inlineStr">
        <is>
          <t>Total Headcount</t>
        </is>
      </c>
      <c r="B35" s="76">
        <f>Assumptions!B28+Assumptions!B29+Assumptions!B30</f>
        <v/>
      </c>
      <c r="C35" s="76">
        <f>Assumptions!C28+Assumptions!C29+Assumptions!C30</f>
        <v/>
      </c>
      <c r="D35" s="76">
        <f>Assumptions!D28+Assumptions!D29+Assumptions!D30</f>
        <v/>
      </c>
      <c r="E35" s="76">
        <f>Assumptions!E28+Assumptions!E29+Assumptions!E30</f>
        <v/>
      </c>
      <c r="F35" s="76">
        <f>Assumptions!F28+Assumptions!F29+Assumptions!F30</f>
        <v/>
      </c>
    </row>
    <row r="36" ht="15" customHeight="1" s="65">
      <c r="A36" s="72" t="inlineStr">
        <is>
          <t>Revenue per Employee</t>
        </is>
      </c>
      <c r="B36" s="81">
        <f>IF(B35=0,0,B7/B35)</f>
        <v/>
      </c>
      <c r="C36" s="81">
        <f>IF(C35=0,0,C7/C35)</f>
        <v/>
      </c>
      <c r="D36" s="81">
        <f>IF(D35=0,0,D7/D35)</f>
        <v/>
      </c>
      <c r="E36" s="81">
        <f>IF(E35=0,0,E7/E35)</f>
        <v/>
      </c>
      <c r="F36" s="81">
        <f>IF(F35=0,0,F7/F35)</f>
        <v/>
      </c>
    </row>
    <row r="37" ht="15" customHeight="1" s="65">
      <c r="A37" s="72" t="inlineStr">
        <is>
          <t>Comp as % of Revenue</t>
        </is>
      </c>
      <c r="B37" s="87">
        <f>IF(B7=0,0,B22/B7)</f>
        <v/>
      </c>
      <c r="C37" s="87">
        <f>IF(C7=0,0,C22/C7)</f>
        <v/>
      </c>
      <c r="D37" s="87">
        <f>IF(D7=0,0,D22/D7)</f>
        <v/>
      </c>
      <c r="E37" s="87">
        <f>IF(E7=0,0,E22/E7)</f>
        <v/>
      </c>
      <c r="F37" s="87">
        <f>IF(F7=0,0,F22/F7)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T4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baseColWidth="8" defaultColWidth="8.6796875" defaultRowHeight="15" zeroHeight="0" outlineLevelRow="0"/>
  <cols>
    <col width="35" customWidth="1" style="64" min="1" max="1"/>
    <col width="13" customWidth="1" style="64" min="2" max="19"/>
  </cols>
  <sheetData>
    <row r="1" ht="17.35" customHeight="1" s="65">
      <c r="A1" s="96" t="inlineStr">
        <is>
          <t>NEBULA PLATFORM</t>
        </is>
      </c>
    </row>
    <row r="2" ht="15" customHeight="1" s="65">
      <c r="A2" s="97" t="inlineStr">
        <is>
          <t>18-Month Cash Flow Projection (Pre-Seed Investors)</t>
        </is>
      </c>
    </row>
    <row r="3" ht="15" customHeight="1" s="65">
      <c r="A3" s="98" t="inlineStr">
        <is>
          <t>All blue values are editable inputs</t>
        </is>
      </c>
    </row>
    <row r="5" ht="15" customHeight="1" s="65">
      <c r="A5" s="99" t="n"/>
      <c r="B5" s="99" t="inlineStr">
        <is>
          <t>M1</t>
        </is>
      </c>
      <c r="C5" s="99" t="inlineStr">
        <is>
          <t>M2</t>
        </is>
      </c>
      <c r="D5" s="99" t="inlineStr">
        <is>
          <t>M3</t>
        </is>
      </c>
      <c r="E5" s="99" t="inlineStr">
        <is>
          <t>M4</t>
        </is>
      </c>
      <c r="F5" s="99" t="inlineStr">
        <is>
          <t>M5</t>
        </is>
      </c>
      <c r="G5" s="99" t="inlineStr">
        <is>
          <t>M6</t>
        </is>
      </c>
      <c r="H5" s="99" t="inlineStr">
        <is>
          <t>M7</t>
        </is>
      </c>
      <c r="I5" s="99" t="inlineStr">
        <is>
          <t>M8</t>
        </is>
      </c>
      <c r="J5" s="99" t="inlineStr">
        <is>
          <t>M9</t>
        </is>
      </c>
      <c r="K5" s="99" t="inlineStr">
        <is>
          <t>M10</t>
        </is>
      </c>
      <c r="L5" s="99" t="inlineStr">
        <is>
          <t>M11</t>
        </is>
      </c>
      <c r="M5" s="99" t="inlineStr">
        <is>
          <t>M12</t>
        </is>
      </c>
      <c r="N5" s="99" t="inlineStr">
        <is>
          <t>M13</t>
        </is>
      </c>
      <c r="O5" s="99" t="inlineStr">
        <is>
          <t>M14</t>
        </is>
      </c>
      <c r="P5" s="99" t="inlineStr">
        <is>
          <t>M15</t>
        </is>
      </c>
      <c r="Q5" s="99" t="inlineStr">
        <is>
          <t>M16</t>
        </is>
      </c>
      <c r="R5" s="99" t="inlineStr">
        <is>
          <t>M17</t>
        </is>
      </c>
      <c r="S5" s="99" t="inlineStr">
        <is>
          <t>M18</t>
        </is>
      </c>
      <c r="T5" s="99" t="inlineStr">
        <is>
          <t>Total</t>
        </is>
      </c>
    </row>
    <row r="6" ht="15" customHeight="1" s="65">
      <c r="A6" s="100" t="inlineStr">
        <is>
          <t>Period</t>
        </is>
      </c>
      <c r="B6" s="100" t="inlineStr">
        <is>
          <t>Apr 26</t>
        </is>
      </c>
      <c r="C6" s="100" t="inlineStr">
        <is>
          <t>May 26</t>
        </is>
      </c>
      <c r="D6" s="100" t="inlineStr">
        <is>
          <t>Jun 26</t>
        </is>
      </c>
      <c r="E6" s="100" t="inlineStr">
        <is>
          <t>Jul 26</t>
        </is>
      </c>
      <c r="F6" s="100" t="inlineStr">
        <is>
          <t>Aug 26</t>
        </is>
      </c>
      <c r="G6" s="100" t="inlineStr">
        <is>
          <t>Sep 26</t>
        </is>
      </c>
      <c r="H6" s="100" t="inlineStr">
        <is>
          <t>Oct 26</t>
        </is>
      </c>
      <c r="I6" s="100" t="inlineStr">
        <is>
          <t>Nov 26</t>
        </is>
      </c>
      <c r="J6" s="100" t="inlineStr">
        <is>
          <t>Dec 26</t>
        </is>
      </c>
      <c r="K6" s="100" t="inlineStr">
        <is>
          <t>Jan 27</t>
        </is>
      </c>
      <c r="L6" s="100" t="inlineStr">
        <is>
          <t>Feb 27</t>
        </is>
      </c>
      <c r="M6" s="100" t="inlineStr">
        <is>
          <t>Mar 27</t>
        </is>
      </c>
      <c r="N6" s="100" t="inlineStr">
        <is>
          <t>Apr 27</t>
        </is>
      </c>
      <c r="O6" s="100" t="inlineStr">
        <is>
          <t>May 27</t>
        </is>
      </c>
      <c r="P6" s="100" t="inlineStr">
        <is>
          <t>Jun 27</t>
        </is>
      </c>
      <c r="Q6" s="100" t="inlineStr">
        <is>
          <t>Jul 27</t>
        </is>
      </c>
      <c r="R6" s="100" t="inlineStr">
        <is>
          <t>Aug 27</t>
        </is>
      </c>
      <c r="S6" s="100" t="inlineStr">
        <is>
          <t>Sep 27</t>
        </is>
      </c>
      <c r="T6" s="100" t="n"/>
    </row>
    <row r="8" ht="15" customHeight="1" s="65">
      <c r="A8" s="101" t="inlineStr">
        <is>
          <t>PREVIOUS CAPITAL RAISED</t>
        </is>
      </c>
    </row>
    <row r="9" ht="15" customHeight="1" s="65">
      <c r="A9" s="102" t="inlineStr">
        <is>
          <t>Founder Round (Nov 2025)</t>
        </is>
      </c>
      <c r="B9" s="103" t="n">
        <v>20000</v>
      </c>
    </row>
    <row r="11" ht="15" customHeight="1" s="65">
      <c r="A11" s="101" t="inlineStr">
        <is>
          <t>CASH INFLOWS</t>
        </is>
      </c>
    </row>
    <row r="12" ht="15" customHeight="1" s="65">
      <c r="A12" s="102" t="inlineStr">
        <is>
          <t>Pre-Seed Funding (Pre-Seed Investors)</t>
        </is>
      </c>
      <c r="B12" s="103" t="n">
        <v>380000</v>
      </c>
      <c r="C12" s="104" t="n">
        <v>0</v>
      </c>
      <c r="D12" s="104" t="n">
        <v>0</v>
      </c>
      <c r="E12" s="104" t="n">
        <v>0</v>
      </c>
      <c r="F12" s="104" t="n">
        <v>0</v>
      </c>
      <c r="G12" s="104" t="n">
        <v>0</v>
      </c>
      <c r="H12" s="104" t="n">
        <v>0</v>
      </c>
      <c r="I12" s="104" t="n">
        <v>0</v>
      </c>
      <c r="J12" s="104" t="n">
        <v>0</v>
      </c>
      <c r="K12" s="104" t="n">
        <v>0</v>
      </c>
      <c r="L12" s="104" t="n">
        <v>0</v>
      </c>
      <c r="M12" s="104" t="n">
        <v>0</v>
      </c>
      <c r="N12" s="104" t="n">
        <v>0</v>
      </c>
      <c r="O12" s="104" t="n">
        <v>0</v>
      </c>
      <c r="P12" s="104" t="n">
        <v>0</v>
      </c>
      <c r="Q12" s="104" t="n">
        <v>0</v>
      </c>
      <c r="R12" s="104" t="n">
        <v>0</v>
      </c>
      <c r="S12" s="104" t="n">
        <v>0</v>
      </c>
      <c r="T12" s="105">
        <f>SUM(B12:S12)</f>
        <v/>
      </c>
    </row>
    <row r="13" ht="15" customHeight="1" s="65">
      <c r="A13" s="102" t="inlineStr">
        <is>
          <t>SaaS Revenue</t>
        </is>
      </c>
      <c r="B13" s="103" t="n">
        <v>0</v>
      </c>
      <c r="C13" s="103" t="n">
        <v>0</v>
      </c>
      <c r="D13" s="103" t="n">
        <v>0</v>
      </c>
      <c r="E13" s="103" t="n">
        <v>199</v>
      </c>
      <c r="F13" s="103" t="n">
        <v>398</v>
      </c>
      <c r="G13" s="103" t="n">
        <v>597</v>
      </c>
      <c r="H13" s="103" t="n">
        <v>996</v>
      </c>
      <c r="I13" s="103" t="n">
        <v>1593</v>
      </c>
      <c r="J13" s="103" t="n">
        <v>1992</v>
      </c>
      <c r="K13" s="103" t="n">
        <v>2988</v>
      </c>
      <c r="L13" s="103" t="n">
        <v>3984</v>
      </c>
      <c r="M13" s="103" t="n">
        <v>4980</v>
      </c>
      <c r="N13" s="103" t="n">
        <v>5976</v>
      </c>
      <c r="O13" s="103" t="n">
        <v>7470</v>
      </c>
      <c r="P13" s="103" t="n">
        <v>8964</v>
      </c>
      <c r="Q13" s="103" t="n">
        <v>10458</v>
      </c>
      <c r="R13" s="103" t="n">
        <v>11952</v>
      </c>
      <c r="S13" s="103" t="n">
        <v>14940</v>
      </c>
      <c r="T13" s="104">
        <f>SUM(B13:S13)</f>
        <v/>
      </c>
    </row>
    <row r="14" ht="15" customHeight="1" s="65">
      <c r="A14" s="102" t="inlineStr">
        <is>
          <t>Enterprise Revenue</t>
        </is>
      </c>
      <c r="B14" s="103" t="n">
        <v>0</v>
      </c>
      <c r="C14" s="103" t="n">
        <v>0</v>
      </c>
      <c r="D14" s="103" t="n">
        <v>0</v>
      </c>
      <c r="E14" s="103" t="n">
        <v>0</v>
      </c>
      <c r="F14" s="103" t="n">
        <v>0</v>
      </c>
      <c r="G14" s="103" t="n">
        <v>0</v>
      </c>
      <c r="H14" s="103" t="n">
        <v>0</v>
      </c>
      <c r="I14" s="103" t="n">
        <v>0</v>
      </c>
      <c r="J14" s="103" t="n">
        <v>1500</v>
      </c>
      <c r="K14" s="103" t="n">
        <v>1500</v>
      </c>
      <c r="L14" s="103" t="n">
        <v>1500</v>
      </c>
      <c r="M14" s="103" t="n">
        <v>3000</v>
      </c>
      <c r="N14" s="103" t="n">
        <v>3000</v>
      </c>
      <c r="O14" s="103" t="n">
        <v>3000</v>
      </c>
      <c r="P14" s="103" t="n">
        <v>3000</v>
      </c>
      <c r="Q14" s="103" t="n">
        <v>4500</v>
      </c>
      <c r="R14" s="103" t="n">
        <v>4500</v>
      </c>
      <c r="S14" s="103" t="n">
        <v>4500</v>
      </c>
      <c r="T14" s="104">
        <f>SUM(B14:S14)</f>
        <v/>
      </c>
    </row>
    <row r="15" ht="15" customHeight="1" s="65">
      <c r="A15" s="106" t="inlineStr">
        <is>
          <t>Total Revenue</t>
        </is>
      </c>
      <c r="B15" s="107">
        <f>B13+B14</f>
        <v/>
      </c>
      <c r="C15" s="107">
        <f>C13+C14</f>
        <v/>
      </c>
      <c r="D15" s="107">
        <f>D13+D14</f>
        <v/>
      </c>
      <c r="E15" s="107">
        <f>E13+E14</f>
        <v/>
      </c>
      <c r="F15" s="107">
        <f>F13+F14</f>
        <v/>
      </c>
      <c r="G15" s="107">
        <f>G13+G14</f>
        <v/>
      </c>
      <c r="H15" s="107">
        <f>H13+H14</f>
        <v/>
      </c>
      <c r="I15" s="107">
        <f>I13+I14</f>
        <v/>
      </c>
      <c r="J15" s="107">
        <f>J13+J14</f>
        <v/>
      </c>
      <c r="K15" s="107">
        <f>K13+K14</f>
        <v/>
      </c>
      <c r="L15" s="107">
        <f>L13+L14</f>
        <v/>
      </c>
      <c r="M15" s="107">
        <f>M13+M14</f>
        <v/>
      </c>
      <c r="N15" s="107">
        <f>N13+N14</f>
        <v/>
      </c>
      <c r="O15" s="107">
        <f>O13+O14</f>
        <v/>
      </c>
      <c r="P15" s="107">
        <f>P13+P14</f>
        <v/>
      </c>
      <c r="Q15" s="107">
        <f>Q13+Q14</f>
        <v/>
      </c>
      <c r="R15" s="107">
        <f>R13+R14</f>
        <v/>
      </c>
      <c r="S15" s="107">
        <f>S13+S14</f>
        <v/>
      </c>
      <c r="T15" s="107">
        <f>T13+T14</f>
        <v/>
      </c>
    </row>
    <row r="16" ht="15" customHeight="1" s="65">
      <c r="A16" s="108" t="inlineStr">
        <is>
          <t>Total Cash Inflows</t>
        </is>
      </c>
      <c r="B16" s="109">
        <f>B12+B15</f>
        <v/>
      </c>
      <c r="C16" s="109">
        <f>C12+C15</f>
        <v/>
      </c>
      <c r="D16" s="109">
        <f>D12+D15</f>
        <v/>
      </c>
      <c r="E16" s="109">
        <f>E12+E15</f>
        <v/>
      </c>
      <c r="F16" s="109">
        <f>F12+F15</f>
        <v/>
      </c>
      <c r="G16" s="109">
        <f>G12+G15</f>
        <v/>
      </c>
      <c r="H16" s="109">
        <f>H12+H15</f>
        <v/>
      </c>
      <c r="I16" s="109">
        <f>I12+I15</f>
        <v/>
      </c>
      <c r="J16" s="109">
        <f>J12+J15</f>
        <v/>
      </c>
      <c r="K16" s="109">
        <f>K12+K15</f>
        <v/>
      </c>
      <c r="L16" s="109">
        <f>L12+L15</f>
        <v/>
      </c>
      <c r="M16" s="109">
        <f>M12+M15</f>
        <v/>
      </c>
      <c r="N16" s="109">
        <f>N12+N15</f>
        <v/>
      </c>
      <c r="O16" s="109">
        <f>O12+O15</f>
        <v/>
      </c>
      <c r="P16" s="109">
        <f>P12+P15</f>
        <v/>
      </c>
      <c r="Q16" s="109">
        <f>Q12+Q15</f>
        <v/>
      </c>
      <c r="R16" s="109">
        <f>R12+R15</f>
        <v/>
      </c>
      <c r="S16" s="109">
        <f>S12+S15</f>
        <v/>
      </c>
      <c r="T16" s="109">
        <f>T12+T15</f>
        <v/>
      </c>
    </row>
    <row r="18" ht="15" customHeight="1" s="65">
      <c r="A18" s="101" t="inlineStr">
        <is>
          <t>CASH OUTFLOWS</t>
        </is>
      </c>
    </row>
    <row r="19" ht="15" customHeight="1" s="65">
      <c r="A19" s="102" t="inlineStr">
        <is>
          <t>Engineering (Co-Founder + Hire)</t>
        </is>
      </c>
      <c r="B19" s="103" t="n">
        <v>0</v>
      </c>
      <c r="C19" s="103" t="n">
        <v>0</v>
      </c>
      <c r="D19" s="103" t="n">
        <v>7000</v>
      </c>
      <c r="E19" s="103" t="n">
        <v>14000</v>
      </c>
      <c r="F19" s="103" t="n">
        <v>14000</v>
      </c>
      <c r="G19" s="103" t="n">
        <v>14000</v>
      </c>
      <c r="H19" s="103" t="n">
        <v>14000</v>
      </c>
      <c r="I19" s="103" t="n">
        <v>14000</v>
      </c>
      <c r="J19" s="103" t="n">
        <v>14000</v>
      </c>
      <c r="K19" s="103" t="n">
        <v>14000</v>
      </c>
      <c r="L19" s="103" t="n">
        <v>14000</v>
      </c>
      <c r="M19" s="103" t="n">
        <v>14000</v>
      </c>
      <c r="N19" s="103" t="n">
        <v>14000</v>
      </c>
      <c r="O19" s="103" t="n">
        <v>14000</v>
      </c>
      <c r="P19" s="103" t="n">
        <v>14000</v>
      </c>
      <c r="Q19" s="103" t="n">
        <v>14000</v>
      </c>
      <c r="R19" s="103" t="n">
        <v>14000</v>
      </c>
      <c r="S19" s="103" t="n">
        <v>14000</v>
      </c>
      <c r="T19" s="104">
        <f>SUM(B19:S19)</f>
        <v/>
      </c>
    </row>
    <row r="20" ht="15" customHeight="1" s="65">
      <c r="A20" s="102" t="inlineStr">
        <is>
          <t>Founder Salary</t>
        </is>
      </c>
      <c r="B20" s="103" t="n">
        <v>5000</v>
      </c>
      <c r="C20" s="103" t="n">
        <v>5000</v>
      </c>
      <c r="D20" s="103" t="n">
        <v>5000</v>
      </c>
      <c r="E20" s="103" t="n">
        <v>5000</v>
      </c>
      <c r="F20" s="103" t="n">
        <v>5000</v>
      </c>
      <c r="G20" s="103" t="n">
        <v>5000</v>
      </c>
      <c r="H20" s="103" t="n">
        <v>5000</v>
      </c>
      <c r="I20" s="103" t="n">
        <v>5000</v>
      </c>
      <c r="J20" s="103" t="n">
        <v>5000</v>
      </c>
      <c r="K20" s="103" t="n">
        <v>5000</v>
      </c>
      <c r="L20" s="103" t="n">
        <v>5000</v>
      </c>
      <c r="M20" s="103" t="n">
        <v>5000</v>
      </c>
      <c r="N20" s="103" t="n">
        <v>5000</v>
      </c>
      <c r="O20" s="103" t="n">
        <v>5000</v>
      </c>
      <c r="P20" s="103" t="n">
        <v>5000</v>
      </c>
      <c r="Q20" s="103" t="n">
        <v>5000</v>
      </c>
      <c r="R20" s="103" t="n">
        <v>5000</v>
      </c>
      <c r="S20" s="103" t="n">
        <v>5000</v>
      </c>
      <c r="T20" s="104">
        <f>SUM(B20:S20)</f>
        <v/>
      </c>
    </row>
    <row r="21" ht="15" customHeight="1" s="65">
      <c r="A21" s="102" t="inlineStr">
        <is>
          <t>Benefits &amp; Payroll Tax (20%)</t>
        </is>
      </c>
      <c r="B21" s="104">
        <f>(B19+B20)*0.2</f>
        <v/>
      </c>
      <c r="C21" s="104">
        <f>(C19+C20)*0.2</f>
        <v/>
      </c>
      <c r="D21" s="104">
        <f>(D19+D20)*0.2</f>
        <v/>
      </c>
      <c r="E21" s="104">
        <f>(E19+E20)*0.2</f>
        <v/>
      </c>
      <c r="F21" s="104">
        <f>(F19+F20)*0.2</f>
        <v/>
      </c>
      <c r="G21" s="104">
        <f>(G19+G20)*0.2</f>
        <v/>
      </c>
      <c r="H21" s="104">
        <f>(H19+H20)*0.2</f>
        <v/>
      </c>
      <c r="I21" s="104">
        <f>(I19+I20)*0.2</f>
        <v/>
      </c>
      <c r="J21" s="104">
        <f>(J19+J20)*0.2</f>
        <v/>
      </c>
      <c r="K21" s="104">
        <f>(K19+K20)*0.2</f>
        <v/>
      </c>
      <c r="L21" s="104">
        <f>(L19+L20)*0.2</f>
        <v/>
      </c>
      <c r="M21" s="104">
        <f>(M19+M20)*0.2</f>
        <v/>
      </c>
      <c r="N21" s="104">
        <f>(N19+N20)*0.2</f>
        <v/>
      </c>
      <c r="O21" s="104">
        <f>(O19+O20)*0.2</f>
        <v/>
      </c>
      <c r="P21" s="104">
        <f>(P19+P20)*0.2</f>
        <v/>
      </c>
      <c r="Q21" s="104">
        <f>(Q19+Q20)*0.2</f>
        <v/>
      </c>
      <c r="R21" s="104">
        <f>(R19+R20)*0.2</f>
        <v/>
      </c>
      <c r="S21" s="104">
        <f>(S19+S20)*0.2</f>
        <v/>
      </c>
      <c r="T21" s="104">
        <f>(T19+T20)*0.2</f>
        <v/>
      </c>
    </row>
    <row r="22" ht="15" customHeight="1" s="65">
      <c r="A22" s="102" t="inlineStr">
        <is>
          <t>Cloud Infrastructure</t>
        </is>
      </c>
      <c r="B22" s="103" t="n">
        <v>300</v>
      </c>
      <c r="C22" s="103" t="n">
        <v>300</v>
      </c>
      <c r="D22" s="103" t="n">
        <v>400</v>
      </c>
      <c r="E22" s="103" t="n">
        <v>500</v>
      </c>
      <c r="F22" s="103" t="n">
        <v>500</v>
      </c>
      <c r="G22" s="103" t="n">
        <v>500</v>
      </c>
      <c r="H22" s="103" t="n">
        <v>600</v>
      </c>
      <c r="I22" s="103" t="n">
        <v>700</v>
      </c>
      <c r="J22" s="103" t="n">
        <v>800</v>
      </c>
      <c r="K22" s="103" t="n">
        <v>900</v>
      </c>
      <c r="L22" s="103" t="n">
        <v>1000</v>
      </c>
      <c r="M22" s="103" t="n">
        <v>1100</v>
      </c>
      <c r="N22" s="103" t="n">
        <v>1200</v>
      </c>
      <c r="O22" s="103" t="n">
        <v>1300</v>
      </c>
      <c r="P22" s="103" t="n">
        <v>1400</v>
      </c>
      <c r="Q22" s="103" t="n">
        <v>1500</v>
      </c>
      <c r="R22" s="103" t="n">
        <v>1500</v>
      </c>
      <c r="S22" s="103" t="n">
        <v>1500</v>
      </c>
      <c r="T22" s="104">
        <f>SUM(B22:S22)</f>
        <v/>
      </c>
    </row>
    <row r="23" ht="15" customHeight="1" s="65">
      <c r="A23" s="102" t="inlineStr">
        <is>
          <t>AI/ML API Costs</t>
        </is>
      </c>
      <c r="B23" s="103" t="n">
        <v>100</v>
      </c>
      <c r="C23" s="103" t="n">
        <v>100</v>
      </c>
      <c r="D23" s="103" t="n">
        <v>150</v>
      </c>
      <c r="E23" s="103" t="n">
        <v>200</v>
      </c>
      <c r="F23" s="103" t="n">
        <v>200</v>
      </c>
      <c r="G23" s="103" t="n">
        <v>300</v>
      </c>
      <c r="H23" s="103" t="n">
        <v>400</v>
      </c>
      <c r="I23" s="103" t="n">
        <v>500</v>
      </c>
      <c r="J23" s="103" t="n">
        <v>600</v>
      </c>
      <c r="K23" s="103" t="n">
        <v>700</v>
      </c>
      <c r="L23" s="103" t="n">
        <v>800</v>
      </c>
      <c r="M23" s="103" t="n">
        <v>800</v>
      </c>
      <c r="N23" s="103" t="n">
        <v>800</v>
      </c>
      <c r="O23" s="103" t="n">
        <v>800</v>
      </c>
      <c r="P23" s="103" t="n">
        <v>800</v>
      </c>
      <c r="Q23" s="103" t="n">
        <v>800</v>
      </c>
      <c r="R23" s="103" t="n">
        <v>800</v>
      </c>
      <c r="S23" s="103" t="n">
        <v>800</v>
      </c>
      <c r="T23" s="104">
        <f>SUM(B23:S23)</f>
        <v/>
      </c>
    </row>
    <row r="24" ht="15" customHeight="1" s="65">
      <c r="A24" s="102" t="inlineStr">
        <is>
          <t>Blockchain Fees</t>
        </is>
      </c>
      <c r="B24" s="103" t="n">
        <v>50</v>
      </c>
      <c r="C24" s="103" t="n">
        <v>50</v>
      </c>
      <c r="D24" s="103" t="n">
        <v>50</v>
      </c>
      <c r="E24" s="103" t="n">
        <v>100</v>
      </c>
      <c r="F24" s="103" t="n">
        <v>100</v>
      </c>
      <c r="G24" s="103" t="n">
        <v>100</v>
      </c>
      <c r="H24" s="103" t="n">
        <v>150</v>
      </c>
      <c r="I24" s="103" t="n">
        <v>150</v>
      </c>
      <c r="J24" s="103" t="n">
        <v>200</v>
      </c>
      <c r="K24" s="103" t="n">
        <v>200</v>
      </c>
      <c r="L24" s="103" t="n">
        <v>300</v>
      </c>
      <c r="M24" s="103" t="n">
        <v>300</v>
      </c>
      <c r="N24" s="103" t="n">
        <v>400</v>
      </c>
      <c r="O24" s="103" t="n">
        <v>400</v>
      </c>
      <c r="P24" s="103" t="n">
        <v>400</v>
      </c>
      <c r="Q24" s="103" t="n">
        <v>400</v>
      </c>
      <c r="R24" s="103" t="n">
        <v>400</v>
      </c>
      <c r="S24" s="103" t="n">
        <v>400</v>
      </c>
      <c r="T24" s="104">
        <f>SUM(B24:S24)</f>
        <v/>
      </c>
    </row>
    <row r="25" ht="15" customHeight="1" s="65">
      <c r="A25" s="102" t="inlineStr">
        <is>
          <t>Marketing &amp; Customer Acquisition</t>
        </is>
      </c>
      <c r="B25" s="103" t="n">
        <v>200</v>
      </c>
      <c r="C25" s="103" t="n">
        <v>200</v>
      </c>
      <c r="D25" s="103" t="n">
        <v>500</v>
      </c>
      <c r="E25" s="103" t="n">
        <v>1000</v>
      </c>
      <c r="F25" s="103" t="n">
        <v>1000</v>
      </c>
      <c r="G25" s="103" t="n">
        <v>1500</v>
      </c>
      <c r="H25" s="103" t="n">
        <v>1500</v>
      </c>
      <c r="I25" s="103" t="n">
        <v>2000</v>
      </c>
      <c r="J25" s="103" t="n">
        <v>2000</v>
      </c>
      <c r="K25" s="103" t="n">
        <v>2500</v>
      </c>
      <c r="L25" s="103" t="n">
        <v>2500</v>
      </c>
      <c r="M25" s="103" t="n">
        <v>3000</v>
      </c>
      <c r="N25" s="103" t="n">
        <v>3000</v>
      </c>
      <c r="O25" s="103" t="n">
        <v>3000</v>
      </c>
      <c r="P25" s="103" t="n">
        <v>3000</v>
      </c>
      <c r="Q25" s="103" t="n">
        <v>3000</v>
      </c>
      <c r="R25" s="103" t="n">
        <v>3000</v>
      </c>
      <c r="S25" s="103" t="n">
        <v>3000</v>
      </c>
      <c r="T25" s="104">
        <f>SUM(B25:S25)</f>
        <v/>
      </c>
    </row>
    <row r="26" ht="15" customHeight="1" s="65">
      <c r="A26" s="102" t="inlineStr">
        <is>
          <t>Legal &amp; Professional</t>
        </is>
      </c>
      <c r="B26" s="103" t="n">
        <v>3000</v>
      </c>
      <c r="C26" s="103" t="n">
        <v>1500</v>
      </c>
      <c r="D26" s="103" t="n">
        <v>1000</v>
      </c>
      <c r="E26" s="103" t="n">
        <v>800</v>
      </c>
      <c r="F26" s="103" t="n">
        <v>800</v>
      </c>
      <c r="G26" s="103" t="n">
        <v>800</v>
      </c>
      <c r="H26" s="103" t="n">
        <v>800</v>
      </c>
      <c r="I26" s="103" t="n">
        <v>1000</v>
      </c>
      <c r="J26" s="103" t="n">
        <v>1000</v>
      </c>
      <c r="K26" s="103" t="n">
        <v>1000</v>
      </c>
      <c r="L26" s="103" t="n">
        <v>1000</v>
      </c>
      <c r="M26" s="103" t="n">
        <v>1000</v>
      </c>
      <c r="N26" s="103" t="n">
        <v>1500</v>
      </c>
      <c r="O26" s="103" t="n">
        <v>1000</v>
      </c>
      <c r="P26" s="103" t="n">
        <v>1000</v>
      </c>
      <c r="Q26" s="103" t="n">
        <v>1000</v>
      </c>
      <c r="R26" s="103" t="n">
        <v>1000</v>
      </c>
      <c r="S26" s="103" t="n">
        <v>1500</v>
      </c>
      <c r="T26" s="104">
        <f>SUM(B26:S26)</f>
        <v/>
      </c>
    </row>
    <row r="27" ht="15" customHeight="1" s="65">
      <c r="A27" s="102" t="inlineStr">
        <is>
          <t>Office &amp; Miscellaneous</t>
        </is>
      </c>
      <c r="B27" s="103" t="n">
        <v>200</v>
      </c>
      <c r="C27" s="103" t="n">
        <v>200</v>
      </c>
      <c r="D27" s="103" t="n">
        <v>200</v>
      </c>
      <c r="E27" s="103" t="n">
        <v>200</v>
      </c>
      <c r="F27" s="103" t="n">
        <v>200</v>
      </c>
      <c r="G27" s="103" t="n">
        <v>200</v>
      </c>
      <c r="H27" s="103" t="n">
        <v>200</v>
      </c>
      <c r="I27" s="103" t="n">
        <v>200</v>
      </c>
      <c r="J27" s="103" t="n">
        <v>200</v>
      </c>
      <c r="K27" s="103" t="n">
        <v>200</v>
      </c>
      <c r="L27" s="103" t="n">
        <v>200</v>
      </c>
      <c r="M27" s="103" t="n">
        <v>200</v>
      </c>
      <c r="N27" s="103" t="n">
        <v>200</v>
      </c>
      <c r="O27" s="103" t="n">
        <v>200</v>
      </c>
      <c r="P27" s="103" t="n">
        <v>200</v>
      </c>
      <c r="Q27" s="103" t="n">
        <v>200</v>
      </c>
      <c r="R27" s="103" t="n">
        <v>200</v>
      </c>
      <c r="S27" s="103" t="n">
        <v>200</v>
      </c>
      <c r="T27" s="104">
        <f>SUM(B27:S27)</f>
        <v/>
      </c>
    </row>
    <row r="29" ht="15" customHeight="1" s="65">
      <c r="A29" s="110" t="inlineStr">
        <is>
          <t>Total Cash Outflows</t>
        </is>
      </c>
      <c r="B29" s="109">
        <f>SUM(B19:B27)</f>
        <v/>
      </c>
      <c r="C29" s="109">
        <f>SUM(C19:C27)</f>
        <v/>
      </c>
      <c r="D29" s="109">
        <f>SUM(D19:D27)</f>
        <v/>
      </c>
      <c r="E29" s="109">
        <f>SUM(E19:E27)</f>
        <v/>
      </c>
      <c r="F29" s="109">
        <f>SUM(F19:F27)</f>
        <v/>
      </c>
      <c r="G29" s="109">
        <f>SUM(G19:G27)</f>
        <v/>
      </c>
      <c r="H29" s="109">
        <f>SUM(H19:H27)</f>
        <v/>
      </c>
      <c r="I29" s="109">
        <f>SUM(I19:I27)</f>
        <v/>
      </c>
      <c r="J29" s="109">
        <f>SUM(J19:J27)</f>
        <v/>
      </c>
      <c r="K29" s="109">
        <f>SUM(K19:K27)</f>
        <v/>
      </c>
      <c r="L29" s="109">
        <f>SUM(L19:L27)</f>
        <v/>
      </c>
      <c r="M29" s="109">
        <f>SUM(M19:M27)</f>
        <v/>
      </c>
      <c r="N29" s="109">
        <f>SUM(N19:N27)</f>
        <v/>
      </c>
      <c r="O29" s="109">
        <f>SUM(O19:O27)</f>
        <v/>
      </c>
      <c r="P29" s="109">
        <f>SUM(P19:P27)</f>
        <v/>
      </c>
      <c r="Q29" s="109">
        <f>SUM(Q19:Q27)</f>
        <v/>
      </c>
      <c r="R29" s="109">
        <f>SUM(R19:R27)</f>
        <v/>
      </c>
      <c r="S29" s="109">
        <f>SUM(S19:S27)</f>
        <v/>
      </c>
      <c r="T29" s="109">
        <f>SUM(T19:T27)</f>
        <v/>
      </c>
    </row>
    <row r="31" ht="15" customHeight="1" s="65">
      <c r="A31" s="101" t="inlineStr">
        <is>
          <t>NET MONTHLY CASH FLOW</t>
        </is>
      </c>
    </row>
    <row r="32" ht="15" customHeight="1" s="65">
      <c r="A32" s="106" t="inlineStr">
        <is>
          <t>Net Cash Flow</t>
        </is>
      </c>
      <c r="B32" s="111">
        <f>B16-B29</f>
        <v/>
      </c>
      <c r="C32" s="111">
        <f>C16-C29</f>
        <v/>
      </c>
      <c r="D32" s="111">
        <f>D16-D29</f>
        <v/>
      </c>
      <c r="E32" s="111">
        <f>E16-E29</f>
        <v/>
      </c>
      <c r="F32" s="111">
        <f>F16-F29</f>
        <v/>
      </c>
      <c r="G32" s="111">
        <f>G16-G29</f>
        <v/>
      </c>
      <c r="H32" s="111">
        <f>H16-H29</f>
        <v/>
      </c>
      <c r="I32" s="111">
        <f>I16-I29</f>
        <v/>
      </c>
      <c r="J32" s="111">
        <f>J16-J29</f>
        <v/>
      </c>
      <c r="K32" s="111">
        <f>K16-K29</f>
        <v/>
      </c>
      <c r="L32" s="111">
        <f>L16-L29</f>
        <v/>
      </c>
      <c r="M32" s="111">
        <f>M16-M29</f>
        <v/>
      </c>
      <c r="N32" s="111">
        <f>N16-N29</f>
        <v/>
      </c>
      <c r="O32" s="111">
        <f>O16-O29</f>
        <v/>
      </c>
      <c r="P32" s="111">
        <f>P16-P29</f>
        <v/>
      </c>
      <c r="Q32" s="111">
        <f>Q16-Q29</f>
        <v/>
      </c>
      <c r="R32" s="111">
        <f>R16-R29</f>
        <v/>
      </c>
      <c r="S32" s="111">
        <f>S16-S29</f>
        <v/>
      </c>
      <c r="T32" s="111">
        <f>T16-T29</f>
        <v/>
      </c>
    </row>
    <row r="33" ht="15" customHeight="1" s="65">
      <c r="A33" s="102" t="inlineStr">
        <is>
          <t>Opening Cash Balance</t>
        </is>
      </c>
      <c r="B33" s="103" t="n">
        <v>20000</v>
      </c>
      <c r="C33" s="104">
        <f>B34</f>
        <v/>
      </c>
      <c r="D33" s="104">
        <f>C34</f>
        <v/>
      </c>
      <c r="E33" s="104">
        <f>D34</f>
        <v/>
      </c>
      <c r="F33" s="104">
        <f>E34</f>
        <v/>
      </c>
      <c r="G33" s="104">
        <f>F34</f>
        <v/>
      </c>
      <c r="H33" s="104">
        <f>G34</f>
        <v/>
      </c>
      <c r="I33" s="104">
        <f>H34</f>
        <v/>
      </c>
      <c r="J33" s="104">
        <f>I34</f>
        <v/>
      </c>
      <c r="K33" s="104">
        <f>J34</f>
        <v/>
      </c>
      <c r="L33" s="104">
        <f>K34</f>
        <v/>
      </c>
      <c r="M33" s="104">
        <f>L34</f>
        <v/>
      </c>
      <c r="N33" s="104">
        <f>M34</f>
        <v/>
      </c>
      <c r="O33" s="104">
        <f>N34</f>
        <v/>
      </c>
      <c r="P33" s="104">
        <f>O34</f>
        <v/>
      </c>
      <c r="Q33" s="104">
        <f>P34</f>
        <v/>
      </c>
      <c r="R33" s="104">
        <f>Q34</f>
        <v/>
      </c>
      <c r="S33" s="104">
        <f>R34</f>
        <v/>
      </c>
    </row>
    <row r="34" ht="15" customHeight="1" s="65">
      <c r="A34" s="112" t="inlineStr">
        <is>
          <t>Closing Cash Balance</t>
        </is>
      </c>
      <c r="B34" s="113">
        <f>B33+B32</f>
        <v/>
      </c>
      <c r="C34" s="113">
        <f>C33+C32</f>
        <v/>
      </c>
      <c r="D34" s="113">
        <f>D33+D32</f>
        <v/>
      </c>
      <c r="E34" s="113">
        <f>E33+E32</f>
        <v/>
      </c>
      <c r="F34" s="113">
        <f>F33+F32</f>
        <v/>
      </c>
      <c r="G34" s="113">
        <f>G33+G32</f>
        <v/>
      </c>
      <c r="H34" s="113">
        <f>H33+H32</f>
        <v/>
      </c>
      <c r="I34" s="113">
        <f>I33+I32</f>
        <v/>
      </c>
      <c r="J34" s="113">
        <f>J33+J32</f>
        <v/>
      </c>
      <c r="K34" s="113">
        <f>K33+K32</f>
        <v/>
      </c>
      <c r="L34" s="113">
        <f>L33+L32</f>
        <v/>
      </c>
      <c r="M34" s="113">
        <f>M33+M32</f>
        <v/>
      </c>
      <c r="N34" s="113">
        <f>N33+N32</f>
        <v/>
      </c>
      <c r="O34" s="113">
        <f>O33+O32</f>
        <v/>
      </c>
      <c r="P34" s="113">
        <f>P33+P32</f>
        <v/>
      </c>
      <c r="Q34" s="113">
        <f>Q33+Q32</f>
        <v/>
      </c>
      <c r="R34" s="113">
        <f>R33+R32</f>
        <v/>
      </c>
      <c r="S34" s="113">
        <f>S33+S32</f>
        <v/>
      </c>
      <c r="T34" s="107">
        <f>S34</f>
        <v/>
      </c>
    </row>
    <row r="36" ht="15" customHeight="1" s="65">
      <c r="A36" s="101" t="inlineStr">
        <is>
          <t>KEY METRICS</t>
        </is>
      </c>
    </row>
    <row r="37" ht="15" customHeight="1" s="65">
      <c r="A37" s="102" t="inlineStr">
        <is>
          <t>Monthly Burn Rate (Opex - Rev)</t>
        </is>
      </c>
      <c r="B37" s="104">
        <f>B29-B15</f>
        <v/>
      </c>
      <c r="C37" s="104">
        <f>C29-C15</f>
        <v/>
      </c>
      <c r="D37" s="104">
        <f>D29-D15</f>
        <v/>
      </c>
      <c r="E37" s="104">
        <f>E29-E15</f>
        <v/>
      </c>
      <c r="F37" s="104">
        <f>F29-F15</f>
        <v/>
      </c>
      <c r="G37" s="104">
        <f>G29-G15</f>
        <v/>
      </c>
      <c r="H37" s="104">
        <f>H29-H15</f>
        <v/>
      </c>
      <c r="I37" s="104">
        <f>I29-I15</f>
        <v/>
      </c>
      <c r="J37" s="104">
        <f>J29-J15</f>
        <v/>
      </c>
      <c r="K37" s="104">
        <f>K29-K15</f>
        <v/>
      </c>
      <c r="L37" s="104">
        <f>L29-L15</f>
        <v/>
      </c>
      <c r="M37" s="104">
        <f>M29-M15</f>
        <v/>
      </c>
      <c r="N37" s="104">
        <f>N29-N15</f>
        <v/>
      </c>
      <c r="O37" s="104">
        <f>O29-O15</f>
        <v/>
      </c>
      <c r="P37" s="104">
        <f>P29-P15</f>
        <v/>
      </c>
      <c r="Q37" s="104">
        <f>Q29-Q15</f>
        <v/>
      </c>
      <c r="R37" s="104">
        <f>R29-R15</f>
        <v/>
      </c>
      <c r="S37" s="104">
        <f>S29-S15</f>
        <v/>
      </c>
    </row>
    <row r="38" ht="15" customHeight="1" s="65">
      <c r="A38" s="102" t="inlineStr">
        <is>
          <t>Months of Runway</t>
        </is>
      </c>
      <c r="B38" s="114">
        <f>IF(B37&lt;=0,"Cash+",B34/B37)</f>
        <v/>
      </c>
      <c r="C38" s="114">
        <f>IF(C37&lt;=0,"Cash+",C34/C37)</f>
        <v/>
      </c>
      <c r="D38" s="114">
        <f>IF(D37&lt;=0,"Cash+",D34/D37)</f>
        <v/>
      </c>
      <c r="E38" s="114">
        <f>IF(E37&lt;=0,"Cash+",E34/E37)</f>
        <v/>
      </c>
      <c r="F38" s="114">
        <f>IF(F37&lt;=0,"Cash+",F34/F37)</f>
        <v/>
      </c>
      <c r="G38" s="114">
        <f>IF(G37&lt;=0,"Cash+",G34/G37)</f>
        <v/>
      </c>
      <c r="H38" s="114">
        <f>IF(H37&lt;=0,"Cash+",H34/H37)</f>
        <v/>
      </c>
      <c r="I38" s="114">
        <f>IF(I37&lt;=0,"Cash+",I34/I37)</f>
        <v/>
      </c>
      <c r="J38" s="114">
        <f>IF(J37&lt;=0,"Cash+",J34/J37)</f>
        <v/>
      </c>
      <c r="K38" s="114">
        <f>IF(K37&lt;=0,"Cash+",K34/K37)</f>
        <v/>
      </c>
      <c r="L38" s="114">
        <f>IF(L37&lt;=0,"Cash+",L34/L37)</f>
        <v/>
      </c>
      <c r="M38" s="114">
        <f>IF(M37&lt;=0,"Cash+",M34/M37)</f>
        <v/>
      </c>
      <c r="N38" s="114">
        <f>IF(N37&lt;=0,"Cash+",N34/N37)</f>
        <v/>
      </c>
      <c r="O38" s="114">
        <f>IF(O37&lt;=0,"Cash+",O34/O37)</f>
        <v/>
      </c>
      <c r="P38" s="114">
        <f>IF(P37&lt;=0,"Cash+",P34/P37)</f>
        <v/>
      </c>
      <c r="Q38" s="114">
        <f>IF(Q37&lt;=0,"Cash+",Q34/Q37)</f>
        <v/>
      </c>
      <c r="R38" s="114">
        <f>IF(R37&lt;=0,"Cash+",R34/R37)</f>
        <v/>
      </c>
      <c r="S38" s="114">
        <f>IF(S37&lt;=0,"Cash+",S34/S37)</f>
        <v/>
      </c>
    </row>
    <row r="39" ht="15" customHeight="1" s="65">
      <c r="A39" s="102" t="inlineStr">
        <is>
          <t>Cumulative Revenue</t>
        </is>
      </c>
      <c r="B39" s="104">
        <f>B15</f>
        <v/>
      </c>
      <c r="C39" s="104">
        <f>B39+C15</f>
        <v/>
      </c>
      <c r="D39" s="104">
        <f>C39+D15</f>
        <v/>
      </c>
      <c r="E39" s="104">
        <f>D39+E15</f>
        <v/>
      </c>
      <c r="F39" s="104">
        <f>E39+F15</f>
        <v/>
      </c>
      <c r="G39" s="104">
        <f>F39+G15</f>
        <v/>
      </c>
      <c r="H39" s="104">
        <f>G39+H15</f>
        <v/>
      </c>
      <c r="I39" s="104">
        <f>H39+I15</f>
        <v/>
      </c>
      <c r="J39" s="104">
        <f>I39+J15</f>
        <v/>
      </c>
      <c r="K39" s="104">
        <f>J39+K15</f>
        <v/>
      </c>
      <c r="L39" s="104">
        <f>K39+L15</f>
        <v/>
      </c>
      <c r="M39" s="104">
        <f>L39+M15</f>
        <v/>
      </c>
      <c r="N39" s="104">
        <f>M39+N15</f>
        <v/>
      </c>
      <c r="O39" s="104">
        <f>N39+O15</f>
        <v/>
      </c>
      <c r="P39" s="104">
        <f>O39+P15</f>
        <v/>
      </c>
      <c r="Q39" s="104">
        <f>P39+Q15</f>
        <v/>
      </c>
      <c r="R39" s="104">
        <f>Q39+R15</f>
        <v/>
      </c>
      <c r="S39" s="104">
        <f>R39+S15</f>
        <v/>
      </c>
    </row>
    <row r="40" ht="15" customHeight="1" s="65">
      <c r="A40" s="102" t="inlineStr">
        <is>
          <t>Paying Customers (est.)</t>
        </is>
      </c>
      <c r="B40" s="115" t="n">
        <v>0</v>
      </c>
      <c r="C40" s="115" t="n">
        <v>0</v>
      </c>
      <c r="D40" s="115" t="n">
        <v>1</v>
      </c>
      <c r="E40" s="115" t="n">
        <v>2</v>
      </c>
      <c r="F40" s="115" t="n">
        <v>3</v>
      </c>
      <c r="G40" s="115" t="n">
        <v>4</v>
      </c>
      <c r="H40" s="115" t="n">
        <v>6</v>
      </c>
      <c r="I40" s="115" t="n">
        <v>9</v>
      </c>
      <c r="J40" s="115" t="n">
        <v>12</v>
      </c>
      <c r="K40" s="115" t="n">
        <v>16</v>
      </c>
      <c r="L40" s="115" t="n">
        <v>21</v>
      </c>
      <c r="M40" s="115" t="n">
        <v>27</v>
      </c>
      <c r="N40" s="115" t="n">
        <v>33</v>
      </c>
      <c r="O40" s="115" t="n">
        <v>40</v>
      </c>
      <c r="P40" s="115" t="n">
        <v>48</v>
      </c>
      <c r="Q40" s="115" t="n">
        <v>58</v>
      </c>
      <c r="R40" s="115" t="n">
        <v>68</v>
      </c>
      <c r="S40" s="115" t="n">
        <v>80</v>
      </c>
    </row>
    <row r="41" ht="15" customHeight="1" s="65">
      <c r="A41" s="106" t="inlineStr">
        <is>
          <t>MRR</t>
        </is>
      </c>
      <c r="B41" s="105">
        <f>B15</f>
        <v/>
      </c>
      <c r="C41" s="105">
        <f>C15</f>
        <v/>
      </c>
      <c r="D41" s="105">
        <f>D15</f>
        <v/>
      </c>
      <c r="E41" s="105">
        <f>E15</f>
        <v/>
      </c>
      <c r="F41" s="105">
        <f>F15</f>
        <v/>
      </c>
      <c r="G41" s="105">
        <f>G15</f>
        <v/>
      </c>
      <c r="H41" s="105">
        <f>H15</f>
        <v/>
      </c>
      <c r="I41" s="105">
        <f>I15</f>
        <v/>
      </c>
      <c r="J41" s="105">
        <f>J15</f>
        <v/>
      </c>
      <c r="K41" s="105">
        <f>K15</f>
        <v/>
      </c>
      <c r="L41" s="105">
        <f>L15</f>
        <v/>
      </c>
      <c r="M41" s="105">
        <f>M15</f>
        <v/>
      </c>
      <c r="N41" s="105">
        <f>N15</f>
        <v/>
      </c>
      <c r="O41" s="105">
        <f>O15</f>
        <v/>
      </c>
      <c r="P41" s="105">
        <f>P15</f>
        <v/>
      </c>
      <c r="Q41" s="105">
        <f>Q15</f>
        <v/>
      </c>
      <c r="R41" s="105">
        <f>R15</f>
        <v/>
      </c>
      <c r="S41" s="105">
        <f>S15</f>
        <v/>
      </c>
    </row>
    <row r="43" ht="15" customHeight="1" s="65">
      <c r="A43" s="101" t="inlineStr">
        <is>
          <t>CAPITAL RAISING PROFILE (18 MONTHS)</t>
        </is>
      </c>
    </row>
    <row r="44" ht="15" customHeight="1" s="65">
      <c r="A44" s="102" t="inlineStr">
        <is>
          <t>Founder Round (Closed Nov 2025)</t>
        </is>
      </c>
      <c r="B44" s="102" t="inlineStr">
        <is>
          <t>$20,000</t>
        </is>
      </c>
      <c r="C44" s="116" t="inlineStr">
        <is>
          <t>Self-funded to functional MVP</t>
        </is>
      </c>
    </row>
    <row r="45" ht="15" customHeight="1" s="65">
      <c r="A45" s="106" t="inlineStr">
        <is>
          <t>Pre-Seed (This Round - Pre-Seed Investors)</t>
        </is>
      </c>
      <c r="B45" s="106" t="inlineStr">
        <is>
          <t>$380,000</t>
        </is>
      </c>
      <c r="C45" s="116" t="inlineStr">
        <is>
          <t>Post-money SAFE, $3.5M cap, 16% discount, Pre-money: $3.12M</t>
        </is>
      </c>
    </row>
    <row r="46" ht="15" customHeight="1" s="65">
      <c r="A46" s="102" t="inlineStr">
        <is>
          <t>Seed Round (Anticipated Q4 2026)</t>
        </is>
      </c>
      <c r="B46" s="102" t="inlineStr">
        <is>
          <t>$5M-$8M</t>
        </is>
      </c>
      <c r="C46" s="116" t="inlineStr">
        <is>
          <t>Contingent on 30+ paying customers and demonstrated PMF</t>
        </is>
      </c>
    </row>
    <row r="47" ht="15" customHeight="1" s="65">
      <c r="A47" s="106" t="inlineStr">
        <is>
          <t>Total Capital Required to Breakeven</t>
        </is>
      </c>
      <c r="B47" s="106" t="inlineStr">
        <is>
          <t>~$400K</t>
        </is>
      </c>
      <c r="C47" s="116" t="inlineStr">
        <is>
          <t>Cash positive ~Month 16 with pre-seed funding alone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0066CC"/>
    <outlinePr summaryBelow="1" summaryRight="1"/>
    <pageSetUpPr fitToPage="1"/>
  </sheetPr>
  <dimension ref="A1:F2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71484375" defaultRowHeight="15" zeroHeight="0" outlineLevelRow="0"/>
  <cols>
    <col width="35" customWidth="1" style="64" min="1" max="1"/>
    <col width="16" customWidth="1" style="64" min="2" max="6"/>
  </cols>
  <sheetData>
    <row r="1" ht="20.25" customHeight="1" s="65">
      <c r="A1" s="66" t="inlineStr">
        <is>
          <t>NEBULA PLATFORM</t>
        </is>
      </c>
    </row>
    <row r="2" ht="15" customHeight="1" s="65">
      <c r="A2" s="67" t="inlineStr">
        <is>
          <t>Cash Flow Statement (Simplified)</t>
        </is>
      </c>
    </row>
    <row r="4" ht="15" customHeight="1" s="65">
      <c r="A4" s="69" t="n"/>
      <c r="B4" s="69" t="inlineStr">
        <is>
          <t>Year 1</t>
        </is>
      </c>
      <c r="C4" s="69" t="inlineStr">
        <is>
          <t>Year 2</t>
        </is>
      </c>
      <c r="D4" s="69" t="inlineStr">
        <is>
          <t>Year 3</t>
        </is>
      </c>
      <c r="E4" s="69" t="inlineStr">
        <is>
          <t>Year 4</t>
        </is>
      </c>
      <c r="F4" s="69" t="inlineStr">
        <is>
          <t>Year 5</t>
        </is>
      </c>
    </row>
    <row r="6" ht="15.75" customHeight="1" s="65">
      <c r="A6" s="70" t="inlineStr">
        <is>
          <t>OPENING CASH BALANCE</t>
        </is>
      </c>
      <c r="B6" s="71" t="n"/>
      <c r="C6" s="71" t="n"/>
      <c r="D6" s="71" t="n"/>
      <c r="E6" s="71" t="n"/>
      <c r="F6" s="71" t="n"/>
    </row>
    <row r="7" ht="15" customHeight="1" s="65">
      <c r="A7" s="91" t="inlineStr">
        <is>
          <t>Opening Cash</t>
        </is>
      </c>
      <c r="B7" s="75" t="n">
        <v>0</v>
      </c>
      <c r="C7" s="81">
        <f>B22</f>
        <v/>
      </c>
      <c r="D7" s="81">
        <f>C22</f>
        <v/>
      </c>
      <c r="E7" s="81">
        <f>D22</f>
        <v/>
      </c>
      <c r="F7" s="81">
        <f>E22</f>
        <v/>
      </c>
    </row>
    <row r="9" ht="15.75" customHeight="1" s="65">
      <c r="A9" s="70" t="inlineStr">
        <is>
          <t>CASH INFLOWS</t>
        </is>
      </c>
      <c r="B9" s="71" t="n"/>
      <c r="C9" s="71" t="n"/>
      <c r="D9" s="71" t="n"/>
      <c r="E9" s="71" t="n"/>
      <c r="F9" s="71" t="n"/>
    </row>
    <row r="10" ht="15" customHeight="1" s="65">
      <c r="A10" s="80" t="inlineStr">
        <is>
          <t xml:space="preserve">  Revenue</t>
        </is>
      </c>
      <c r="B10" s="83">
        <f>'P&amp;L'!B7</f>
        <v/>
      </c>
      <c r="C10" s="83">
        <f>'P&amp;L'!C7</f>
        <v/>
      </c>
      <c r="D10" s="83">
        <f>'P&amp;L'!D7</f>
        <v/>
      </c>
      <c r="E10" s="83">
        <f>'P&amp;L'!E7</f>
        <v/>
      </c>
      <c r="F10" s="83">
        <f>'P&amp;L'!F7</f>
        <v/>
      </c>
    </row>
    <row r="11" ht="15" customHeight="1" s="65">
      <c r="A11" s="80" t="inlineStr">
        <is>
          <t xml:space="preserve">  Funding Received</t>
        </is>
      </c>
      <c r="B11" s="83">
        <f>Assumptions!B43</f>
        <v/>
      </c>
      <c r="C11" s="83">
        <f>Assumptions!C44</f>
        <v/>
      </c>
      <c r="D11" s="117" t="n">
        <v>0</v>
      </c>
      <c r="E11" s="83">
        <f>Assumptions!E45</f>
        <v/>
      </c>
      <c r="F11" s="117" t="n">
        <v>0</v>
      </c>
    </row>
    <row r="12" ht="15" customHeight="1" s="65">
      <c r="A12" s="77" t="inlineStr">
        <is>
          <t>Total Cash Inflows</t>
        </is>
      </c>
      <c r="B12" s="82">
        <f>B10+B11</f>
        <v/>
      </c>
      <c r="C12" s="82">
        <f>C10+C11</f>
        <v/>
      </c>
      <c r="D12" s="82">
        <f>D10+D11</f>
        <v/>
      </c>
      <c r="E12" s="82">
        <f>E10+E11</f>
        <v/>
      </c>
      <c r="F12" s="82">
        <f>F10+F11</f>
        <v/>
      </c>
    </row>
    <row r="14" ht="15.75" customHeight="1" s="65">
      <c r="A14" s="70" t="inlineStr">
        <is>
          <t>CASH OUTFLOWS</t>
        </is>
      </c>
      <c r="B14" s="71" t="n"/>
      <c r="C14" s="71" t="n"/>
      <c r="D14" s="71" t="n"/>
      <c r="E14" s="71" t="n"/>
      <c r="F14" s="71" t="n"/>
    </row>
    <row r="15" ht="15" customHeight="1" s="65">
      <c r="A15" s="80" t="inlineStr">
        <is>
          <t xml:space="preserve">  Cost of Revenue</t>
        </is>
      </c>
      <c r="B15" s="83">
        <f>'P&amp;L'!B13</f>
        <v/>
      </c>
      <c r="C15" s="83">
        <f>'P&amp;L'!C13</f>
        <v/>
      </c>
      <c r="D15" s="83">
        <f>'P&amp;L'!D13</f>
        <v/>
      </c>
      <c r="E15" s="83">
        <f>'P&amp;L'!E13</f>
        <v/>
      </c>
      <c r="F15" s="83">
        <f>'P&amp;L'!F13</f>
        <v/>
      </c>
    </row>
    <row r="16" ht="15" customHeight="1" s="65">
      <c r="A16" s="80" t="inlineStr">
        <is>
          <t xml:space="preserve">  Operating Expenses</t>
        </is>
      </c>
      <c r="B16" s="83">
        <f>'P&amp;L'!B27</f>
        <v/>
      </c>
      <c r="C16" s="83">
        <f>'P&amp;L'!C27</f>
        <v/>
      </c>
      <c r="D16" s="83">
        <f>'P&amp;L'!D27</f>
        <v/>
      </c>
      <c r="E16" s="83">
        <f>'P&amp;L'!E27</f>
        <v/>
      </c>
      <c r="F16" s="83">
        <f>'P&amp;L'!F27</f>
        <v/>
      </c>
    </row>
    <row r="17" ht="15" customHeight="1" s="65">
      <c r="A17" s="77" t="inlineStr">
        <is>
          <t>Total Cash Outflows</t>
        </is>
      </c>
      <c r="B17" s="82">
        <f>B15+B16</f>
        <v/>
      </c>
      <c r="C17" s="82">
        <f>C15+C16</f>
        <v/>
      </c>
      <c r="D17" s="82">
        <f>D15+D16</f>
        <v/>
      </c>
      <c r="E17" s="82">
        <f>E15+E16</f>
        <v/>
      </c>
      <c r="F17" s="82">
        <f>F15+F16</f>
        <v/>
      </c>
    </row>
    <row r="19" ht="15" customHeight="1" s="65">
      <c r="A19" s="89" t="inlineStr">
        <is>
          <t>NET CASH FLOW</t>
        </is>
      </c>
      <c r="B19" s="90">
        <f>B12-B17</f>
        <v/>
      </c>
      <c r="C19" s="90">
        <f>C12-C17</f>
        <v/>
      </c>
      <c r="D19" s="90">
        <f>D12-D17</f>
        <v/>
      </c>
      <c r="E19" s="90">
        <f>E12-E17</f>
        <v/>
      </c>
      <c r="F19" s="90">
        <f>F12-F17</f>
        <v/>
      </c>
    </row>
    <row r="20" ht="15" customHeight="1" s="65">
      <c r="A20" s="80" t="inlineStr">
        <is>
          <t xml:space="preserve">  Of which: Operating Cash Flow</t>
        </is>
      </c>
      <c r="B20" s="81">
        <f>B10-B17</f>
        <v/>
      </c>
      <c r="C20" s="81">
        <f>C10-C17</f>
        <v/>
      </c>
      <c r="D20" s="81">
        <f>D10-D17</f>
        <v/>
      </c>
      <c r="E20" s="81">
        <f>E10-E17</f>
        <v/>
      </c>
      <c r="F20" s="81">
        <f>F10-F17</f>
        <v/>
      </c>
    </row>
    <row r="22" ht="15.75" customHeight="1" s="65">
      <c r="A22" s="85" t="inlineStr">
        <is>
          <t>CLOSING CASH BALANCE</t>
        </is>
      </c>
      <c r="B22" s="86">
        <f>B7+B19</f>
        <v/>
      </c>
      <c r="C22" s="86">
        <f>C7+C19</f>
        <v/>
      </c>
      <c r="D22" s="86">
        <f>D7+D19</f>
        <v/>
      </c>
      <c r="E22" s="86">
        <f>E7+E19</f>
        <v/>
      </c>
      <c r="F22" s="86">
        <f>F7+F19</f>
        <v/>
      </c>
    </row>
    <row r="24" ht="15.75" customHeight="1" s="65">
      <c r="A24" s="70" t="inlineStr">
        <is>
          <t>RUNWAY</t>
        </is>
      </c>
      <c r="B24" s="71" t="n"/>
      <c r="C24" s="71" t="n"/>
      <c r="D24" s="71" t="n"/>
      <c r="E24" s="71" t="n"/>
      <c r="F24" s="71" t="n"/>
    </row>
    <row r="25" ht="15" customHeight="1" s="65">
      <c r="A25" s="72" t="inlineStr">
        <is>
          <t>Monthly Burn Rate</t>
        </is>
      </c>
      <c r="B25" s="81">
        <f>IF(B20&gt;=0,0,(B20*-1)/12)</f>
        <v/>
      </c>
      <c r="C25" s="81">
        <f>IF(C20&gt;=0,0,(C20*-1)/12)</f>
        <v/>
      </c>
      <c r="D25" s="81">
        <f>IF(D20&gt;=0,0,(D20*-1)/12)</f>
        <v/>
      </c>
      <c r="E25" s="81">
        <f>IF(E20&gt;=0,0,(E20*-1)/12)</f>
        <v/>
      </c>
      <c r="F25" s="81">
        <f>IF(F20&gt;=0,0,(F20*-1)/12)</f>
        <v/>
      </c>
    </row>
    <row r="26" ht="15" customHeight="1" s="65">
      <c r="A26" s="91" t="inlineStr">
        <is>
          <t>Months of Runway (EOY)</t>
        </is>
      </c>
      <c r="B26" s="118">
        <f>IF(B25=0,"Cash Positive",B22/B25)</f>
        <v/>
      </c>
      <c r="C26" s="118">
        <f>IF(C25=0,"Cash Positive",C22/C25)</f>
        <v/>
      </c>
      <c r="D26" s="118">
        <f>IF(D25=0,"Cash Positive",D22/D25)</f>
        <v/>
      </c>
      <c r="E26" s="118">
        <f>IF(E25=0,"Cash Positive",E22/E25)</f>
        <v/>
      </c>
      <c r="F26" s="118">
        <f>IF(F25=0,"Cash Positive",F22/F25)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FF9900"/>
    <outlinePr summaryBelow="1" summaryRight="1"/>
    <pageSetUpPr fitToPage="1"/>
  </sheetPr>
  <dimension ref="A1:F3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" activeCellId="0" sqref="A1"/>
    </sheetView>
  </sheetViews>
  <sheetFormatPr baseColWidth="8" defaultColWidth="8.71484375" defaultRowHeight="15" zeroHeight="0" outlineLevelRow="0"/>
  <cols>
    <col width="35" customWidth="1" style="64" min="1" max="1"/>
    <col width="16" customWidth="1" style="64" min="2" max="6"/>
  </cols>
  <sheetData>
    <row r="1" ht="20.25" customHeight="1" s="65">
      <c r="A1" s="66" t="inlineStr">
        <is>
          <t>NEBULA PLATFORM</t>
        </is>
      </c>
    </row>
    <row r="2" ht="15" customHeight="1" s="65">
      <c r="A2" s="67" t="inlineStr">
        <is>
          <t>Key Performance Indicators</t>
        </is>
      </c>
    </row>
    <row r="4" ht="15" customHeight="1" s="65">
      <c r="A4" s="69" t="n"/>
      <c r="B4" s="69" t="inlineStr">
        <is>
          <t>Year 1</t>
        </is>
      </c>
      <c r="C4" s="69" t="inlineStr">
        <is>
          <t>Year 2</t>
        </is>
      </c>
      <c r="D4" s="69" t="inlineStr">
        <is>
          <t>Year 3</t>
        </is>
      </c>
      <c r="E4" s="69" t="inlineStr">
        <is>
          <t>Year 4</t>
        </is>
      </c>
      <c r="F4" s="69" t="inlineStr">
        <is>
          <t>Year 5</t>
        </is>
      </c>
    </row>
    <row r="6" ht="15.75" customHeight="1" s="65">
      <c r="A6" s="70" t="inlineStr">
        <is>
          <t>GROWTH METRICS</t>
        </is>
      </c>
      <c r="B6" s="71" t="n"/>
      <c r="C6" s="71" t="n"/>
      <c r="D6" s="71" t="n"/>
      <c r="E6" s="71" t="n"/>
      <c r="F6" s="71" t="n"/>
    </row>
    <row r="7" ht="15" customHeight="1" s="65">
      <c r="A7" s="91" t="inlineStr">
        <is>
          <t>Total Revenue</t>
        </is>
      </c>
      <c r="B7" s="83">
        <f>Revenue!B28</f>
        <v/>
      </c>
      <c r="C7" s="83">
        <f>Revenue!C28</f>
        <v/>
      </c>
      <c r="D7" s="83">
        <f>Revenue!D28</f>
        <v/>
      </c>
      <c r="E7" s="83">
        <f>Revenue!E28</f>
        <v/>
      </c>
      <c r="F7" s="83">
        <f>Revenue!F28</f>
        <v/>
      </c>
    </row>
    <row r="8" ht="15" customHeight="1" s="65">
      <c r="A8" s="72" t="inlineStr">
        <is>
          <t>YoY Revenue Growth</t>
        </is>
      </c>
      <c r="B8" s="72" t="inlineStr">
        <is>
          <t>N/A</t>
        </is>
      </c>
      <c r="C8" s="88">
        <f>IF(B7=0,0,(C7-B7)/B7)</f>
        <v/>
      </c>
      <c r="D8" s="88">
        <f>IF(C7=0,0,(D7-C7)/C7)</f>
        <v/>
      </c>
      <c r="E8" s="88">
        <f>IF(D7=0,0,(E7-D7)/D7)</f>
        <v/>
      </c>
      <c r="F8" s="88">
        <f>IF(E7=0,0,(F7-E7)/E7)</f>
        <v/>
      </c>
    </row>
    <row r="9" ht="15" customHeight="1" s="65">
      <c r="A9" s="72" t="inlineStr">
        <is>
          <t>Total Paying Customers</t>
        </is>
      </c>
      <c r="B9" s="76">
        <f>Revenue!B10</f>
        <v/>
      </c>
      <c r="C9" s="76">
        <f>Revenue!C10</f>
        <v/>
      </c>
      <c r="D9" s="76">
        <f>Revenue!D10</f>
        <v/>
      </c>
      <c r="E9" s="76">
        <f>Revenue!E10</f>
        <v/>
      </c>
      <c r="F9" s="76">
        <f>Revenue!F10</f>
        <v/>
      </c>
    </row>
    <row r="10" ht="15" customHeight="1" s="65">
      <c r="A10" s="72" t="inlineStr">
        <is>
          <t>Total Users (incl. Free)</t>
        </is>
      </c>
      <c r="B10" s="76">
        <f>Revenue!B11</f>
        <v/>
      </c>
      <c r="C10" s="76">
        <f>Revenue!C11</f>
        <v/>
      </c>
      <c r="D10" s="76">
        <f>Revenue!D11</f>
        <v/>
      </c>
      <c r="E10" s="76">
        <f>Revenue!E11</f>
        <v/>
      </c>
      <c r="F10" s="76">
        <f>Revenue!F11</f>
        <v/>
      </c>
    </row>
    <row r="12" ht="15.75" customHeight="1" s="65">
      <c r="A12" s="70" t="inlineStr">
        <is>
          <t>UNIT ECONOMICS</t>
        </is>
      </c>
      <c r="B12" s="71" t="n"/>
      <c r="C12" s="71" t="n"/>
      <c r="D12" s="71" t="n"/>
      <c r="E12" s="71" t="n"/>
      <c r="F12" s="71" t="n"/>
    </row>
    <row r="13" ht="15" customHeight="1" s="65">
      <c r="A13" s="72" t="inlineStr">
        <is>
          <t>ARPA (Avg Rev per Paying Acct)</t>
        </is>
      </c>
      <c r="B13" s="83">
        <f>Revenue!B36</f>
        <v/>
      </c>
      <c r="C13" s="83">
        <f>Revenue!C36</f>
        <v/>
      </c>
      <c r="D13" s="83">
        <f>Revenue!D36</f>
        <v/>
      </c>
      <c r="E13" s="83">
        <f>Revenue!E36</f>
        <v/>
      </c>
      <c r="F13" s="83">
        <f>Revenue!F36</f>
        <v/>
      </c>
    </row>
    <row r="14" ht="15" customHeight="1" s="65">
      <c r="A14" s="72" t="inlineStr">
        <is>
          <t>MRR (Monthly Recurring Rev)</t>
        </is>
      </c>
      <c r="B14" s="83">
        <f>Revenue!B38</f>
        <v/>
      </c>
      <c r="C14" s="83">
        <f>Revenue!C38</f>
        <v/>
      </c>
      <c r="D14" s="83">
        <f>Revenue!D38</f>
        <v/>
      </c>
      <c r="E14" s="83">
        <f>Revenue!E38</f>
        <v/>
      </c>
      <c r="F14" s="83">
        <f>Revenue!F38</f>
        <v/>
      </c>
    </row>
    <row r="15" ht="15" customHeight="1" s="65">
      <c r="A15" s="72" t="inlineStr">
        <is>
          <t>ARR (Annual Recurring Rev)</t>
        </is>
      </c>
      <c r="B15" s="83">
        <f>Revenue!B16</f>
        <v/>
      </c>
      <c r="C15" s="83">
        <f>Revenue!C16</f>
        <v/>
      </c>
      <c r="D15" s="83">
        <f>Revenue!D16</f>
        <v/>
      </c>
      <c r="E15" s="83">
        <f>Revenue!E16</f>
        <v/>
      </c>
      <c r="F15" s="83">
        <f>Revenue!F16</f>
        <v/>
      </c>
    </row>
    <row r="17" ht="15.75" customHeight="1" s="65">
      <c r="A17" s="70" t="inlineStr">
        <is>
          <t>PROFITABILITY</t>
        </is>
      </c>
      <c r="B17" s="71" t="n"/>
      <c r="C17" s="71" t="n"/>
      <c r="D17" s="71" t="n"/>
      <c r="E17" s="71" t="n"/>
      <c r="F17" s="71" t="n"/>
    </row>
    <row r="18" ht="15" customHeight="1" s="65">
      <c r="A18" s="72" t="inlineStr">
        <is>
          <t>Gross Margin</t>
        </is>
      </c>
      <c r="B18" s="84">
        <f>'P&amp;L'!B16</f>
        <v/>
      </c>
      <c r="C18" s="84">
        <f>'P&amp;L'!C16</f>
        <v/>
      </c>
      <c r="D18" s="84">
        <f>'P&amp;L'!D16</f>
        <v/>
      </c>
      <c r="E18" s="84">
        <f>'P&amp;L'!E16</f>
        <v/>
      </c>
      <c r="F18" s="84">
        <f>'P&amp;L'!F16</f>
        <v/>
      </c>
    </row>
    <row r="19" ht="15" customHeight="1" s="65">
      <c r="A19" s="91" t="inlineStr">
        <is>
          <t>EBITDA</t>
        </is>
      </c>
      <c r="B19" s="83">
        <f>'P&amp;L'!B29</f>
        <v/>
      </c>
      <c r="C19" s="83">
        <f>'P&amp;L'!C29</f>
        <v/>
      </c>
      <c r="D19" s="83">
        <f>'P&amp;L'!D29</f>
        <v/>
      </c>
      <c r="E19" s="83">
        <f>'P&amp;L'!E29</f>
        <v/>
      </c>
      <c r="F19" s="83">
        <f>'P&amp;L'!F29</f>
        <v/>
      </c>
    </row>
    <row r="20" ht="15" customHeight="1" s="65">
      <c r="A20" s="72" t="inlineStr">
        <is>
          <t>EBITDA Margin</t>
        </is>
      </c>
      <c r="B20" s="84">
        <f>'P&amp;L'!B30</f>
        <v/>
      </c>
      <c r="C20" s="84">
        <f>'P&amp;L'!C30</f>
        <v/>
      </c>
      <c r="D20" s="84">
        <f>'P&amp;L'!D30</f>
        <v/>
      </c>
      <c r="E20" s="84">
        <f>'P&amp;L'!E30</f>
        <v/>
      </c>
      <c r="F20" s="84">
        <f>'P&amp;L'!F30</f>
        <v/>
      </c>
    </row>
    <row r="22" ht="15.75" customHeight="1" s="65">
      <c r="A22" s="70" t="inlineStr">
        <is>
          <t>CASH POSITION</t>
        </is>
      </c>
      <c r="B22" s="71" t="n"/>
      <c r="C22" s="71" t="n"/>
      <c r="D22" s="71" t="n"/>
      <c r="E22" s="71" t="n"/>
      <c r="F22" s="71" t="n"/>
    </row>
    <row r="23" ht="15" customHeight="1" s="65">
      <c r="A23" s="91" t="inlineStr">
        <is>
          <t>Closing Cash Balance</t>
        </is>
      </c>
      <c r="B23" s="83">
        <f>'Cash Flow'!B22</f>
        <v/>
      </c>
      <c r="C23" s="83">
        <f>'Cash Flow'!C22</f>
        <v/>
      </c>
      <c r="D23" s="83">
        <f>'Cash Flow'!D22</f>
        <v/>
      </c>
      <c r="E23" s="83">
        <f>'Cash Flow'!E22</f>
        <v/>
      </c>
      <c r="F23" s="83">
        <f>'Cash Flow'!F22</f>
        <v/>
      </c>
    </row>
    <row r="24" ht="15" customHeight="1" s="65">
      <c r="A24" s="72" t="inlineStr">
        <is>
          <t>Monthly Burn Rate</t>
        </is>
      </c>
      <c r="B24" s="83">
        <f>'Cash Flow'!B25</f>
        <v/>
      </c>
      <c r="C24" s="83">
        <f>'Cash Flow'!C25</f>
        <v/>
      </c>
      <c r="D24" s="83">
        <f>'Cash Flow'!D25</f>
        <v/>
      </c>
      <c r="E24" s="83">
        <f>'Cash Flow'!E25</f>
        <v/>
      </c>
      <c r="F24" s="83">
        <f>'Cash Flow'!F25</f>
        <v/>
      </c>
    </row>
    <row r="25" ht="15" customHeight="1" s="65">
      <c r="A25" s="72" t="inlineStr">
        <is>
          <t>Months of Runway</t>
        </is>
      </c>
      <c r="B25" s="119">
        <f>'Cash Flow'!B26</f>
        <v/>
      </c>
      <c r="C25" s="119">
        <f>'Cash Flow'!C26</f>
        <v/>
      </c>
      <c r="D25" s="119">
        <f>'Cash Flow'!D26</f>
        <v/>
      </c>
      <c r="E25" s="119">
        <f>'Cash Flow'!E26</f>
        <v/>
      </c>
      <c r="F25" s="119">
        <f>'Cash Flow'!F26</f>
        <v/>
      </c>
    </row>
    <row r="27" ht="15.75" customHeight="1" s="65">
      <c r="A27" s="70" t="inlineStr">
        <is>
          <t>TEAM &amp; EFFICIENCY</t>
        </is>
      </c>
      <c r="B27" s="71" t="n"/>
      <c r="C27" s="71" t="n"/>
      <c r="D27" s="71" t="n"/>
      <c r="E27" s="71" t="n"/>
      <c r="F27" s="71" t="n"/>
    </row>
    <row r="28" ht="15" customHeight="1" s="65">
      <c r="A28" s="72" t="inlineStr">
        <is>
          <t>Total Headcount</t>
        </is>
      </c>
      <c r="B28" s="76">
        <f>'P&amp;L'!B35</f>
        <v/>
      </c>
      <c r="C28" s="76">
        <f>'P&amp;L'!C35</f>
        <v/>
      </c>
      <c r="D28" s="76">
        <f>'P&amp;L'!D35</f>
        <v/>
      </c>
      <c r="E28" s="76">
        <f>'P&amp;L'!E35</f>
        <v/>
      </c>
      <c r="F28" s="76">
        <f>'P&amp;L'!F35</f>
        <v/>
      </c>
    </row>
    <row r="29" ht="15" customHeight="1" s="65">
      <c r="A29" s="72" t="inlineStr">
        <is>
          <t>Revenue per Employee</t>
        </is>
      </c>
      <c r="B29" s="83">
        <f>'P&amp;L'!B36</f>
        <v/>
      </c>
      <c r="C29" s="83">
        <f>'P&amp;L'!C36</f>
        <v/>
      </c>
      <c r="D29" s="83">
        <f>'P&amp;L'!D36</f>
        <v/>
      </c>
      <c r="E29" s="83">
        <f>'P&amp;L'!E36</f>
        <v/>
      </c>
      <c r="F29" s="83">
        <f>'P&amp;L'!F36</f>
        <v/>
      </c>
    </row>
    <row r="30" ht="15" customHeight="1" s="65">
      <c r="A30" s="72" t="inlineStr">
        <is>
          <t>Total Compensation Cost</t>
        </is>
      </c>
      <c r="B30" s="83">
        <f>'P&amp;L'!B22</f>
        <v/>
      </c>
      <c r="C30" s="83">
        <f>'P&amp;L'!C22</f>
        <v/>
      </c>
      <c r="D30" s="83">
        <f>'P&amp;L'!D22</f>
        <v/>
      </c>
      <c r="E30" s="83">
        <f>'P&amp;L'!E22</f>
        <v/>
      </c>
      <c r="F30" s="83">
        <f>'P&amp;L'!F22</f>
        <v/>
      </c>
    </row>
    <row r="32" ht="15.75" customHeight="1" s="65">
      <c r="A32" s="70" t="inlineStr">
        <is>
          <t>SaaS BENCHMARKS</t>
        </is>
      </c>
      <c r="B32" s="71" t="n"/>
      <c r="C32" s="71" t="n"/>
      <c r="D32" s="71" t="n"/>
      <c r="E32" s="71" t="n"/>
      <c r="F32" s="71" t="n"/>
    </row>
    <row r="33" ht="15" customHeight="1" s="65">
      <c r="A33" s="72" t="inlineStr">
        <is>
          <t>CAC (est. marketing / new paid)</t>
        </is>
      </c>
      <c r="B33" s="81">
        <f>IF((Assumptions!B9+Assumptions!B10)=0,0,(Assumptions!B38*12)/(Assumptions!B9+Assumptions!B10))</f>
        <v/>
      </c>
      <c r="C33" s="81">
        <f>IF((Assumptions!C9+Assumptions!C10)=0,0,(Assumptions!C38*12)/(Assumptions!C9+Assumptions!C10))</f>
        <v/>
      </c>
      <c r="D33" s="81">
        <f>IF((Assumptions!D9+Assumptions!D10)=0,0,(Assumptions!D38*12)/(Assumptions!D9+Assumptions!D10))</f>
        <v/>
      </c>
      <c r="E33" s="81">
        <f>IF((Assumptions!E9+Assumptions!E10)=0,0,(Assumptions!E38*12)/(Assumptions!E9+Assumptions!E10))</f>
        <v/>
      </c>
      <c r="F33" s="81">
        <f>IF((Assumptions!F9+Assumptions!F10)=0,0,(Assumptions!F38*12)/(Assumptions!F9+Assumptions!F10))</f>
        <v/>
      </c>
    </row>
    <row r="34" ht="15" customHeight="1" s="65">
      <c r="A34" s="72" t="inlineStr">
        <is>
          <t>LTV (est. 3yr ARPA * margin)</t>
        </is>
      </c>
      <c r="B34" s="81">
        <f>IF(B13=0,0,B13*3*IF(B18=0,0.8,B18))</f>
        <v/>
      </c>
      <c r="C34" s="81">
        <f>IF(C13=0,0,C13*3*IF(C18=0,0.8,C18))</f>
        <v/>
      </c>
      <c r="D34" s="81">
        <f>IF(D13=0,0,D13*3*IF(D18=0,0.8,D18))</f>
        <v/>
      </c>
      <c r="E34" s="81">
        <f>IF(E13=0,0,E13*3*IF(E18=0,0.8,E18))</f>
        <v/>
      </c>
      <c r="F34" s="81">
        <f>IF(F13=0,0,F13*3*IF(F18=0,0.8,F18))</f>
        <v/>
      </c>
    </row>
    <row r="35" ht="15" customHeight="1" s="65">
      <c r="A35" s="91" t="inlineStr">
        <is>
          <t>LTV:CAC Ratio</t>
        </is>
      </c>
      <c r="B35" s="120">
        <f>IF(B33=0,0,B34/B33)</f>
        <v/>
      </c>
      <c r="C35" s="120">
        <f>IF(C33=0,0,C34/C33)</f>
        <v/>
      </c>
      <c r="D35" s="120">
        <f>IF(D33=0,0,D34/D33)</f>
        <v/>
      </c>
      <c r="E35" s="120">
        <f>IF(E33=0,0,E34/E33)</f>
        <v/>
      </c>
      <c r="F35" s="120">
        <f>IF(F33=0,0,F34/F33)</f>
        <v/>
      </c>
    </row>
    <row r="36" ht="15" customHeight="1" s="65">
      <c r="A36" s="72" t="inlineStr">
        <is>
          <t>CAC Payback (months)</t>
        </is>
      </c>
      <c r="B36" s="118">
        <f>IF(B13=0,0,B33/(B13/12))</f>
        <v/>
      </c>
      <c r="C36" s="118">
        <f>IF(C13=0,0,C33/(C13/12))</f>
        <v/>
      </c>
      <c r="D36" s="118">
        <f>IF(D13=0,0,D33/(D13/12))</f>
        <v/>
      </c>
      <c r="E36" s="118">
        <f>IF(E13=0,0,E33/(E13/12))</f>
        <v/>
      </c>
      <c r="F36" s="118">
        <f>IF(F13=0,0,F33/(F13/12))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FF6600"/>
    <outlinePr summaryBelow="1" summaryRight="1"/>
    <pageSetUpPr fitToPage="0"/>
  </sheetPr>
  <dimension ref="A1:D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D22" activeCellId="0" sqref="D22"/>
    </sheetView>
  </sheetViews>
  <sheetFormatPr baseColWidth="8" defaultColWidth="8.71484375" defaultRowHeight="15" zeroHeight="0" outlineLevelRow="0"/>
  <cols>
    <col width="35" customWidth="1" style="64" min="1" max="1"/>
    <col width="16" customWidth="1" style="64" min="2" max="3"/>
    <col width="30" customWidth="1" style="64" min="4" max="4"/>
  </cols>
  <sheetData>
    <row r="1" ht="20.25" customHeight="1" s="65">
      <c r="A1" s="66" t="inlineStr">
        <is>
          <t>NEBULA PLATFORM</t>
        </is>
      </c>
    </row>
    <row r="2" ht="15" customHeight="1" s="65">
      <c r="A2" s="67" t="inlineStr">
        <is>
          <t>Pre-Seed Use of Funds ($380K)</t>
        </is>
      </c>
    </row>
    <row r="4" ht="15" customHeight="1" s="65">
      <c r="A4" s="69" t="inlineStr">
        <is>
          <t>Category</t>
        </is>
      </c>
      <c r="B4" s="69" t="inlineStr">
        <is>
          <t>Allocation</t>
        </is>
      </c>
      <c r="C4" s="69" t="inlineStr">
        <is>
          <t>Amount</t>
        </is>
      </c>
      <c r="D4" s="69" t="inlineStr">
        <is>
          <t>Details</t>
        </is>
      </c>
    </row>
    <row r="5" ht="24" customHeight="1" s="65">
      <c r="A5" s="121" t="inlineStr">
        <is>
          <t>Technical Co-Founder / Engineering</t>
        </is>
      </c>
      <c r="B5" s="122" t="n">
        <v>0.4</v>
      </c>
      <c r="C5" s="123" t="n">
        <v>152000</v>
      </c>
      <c r="D5" s="124" t="inlineStr">
        <is>
          <t>Co-founder equity + early engineering hire</t>
        </is>
      </c>
    </row>
    <row r="6" ht="24" customHeight="1" s="65">
      <c r="A6" s="121" t="inlineStr">
        <is>
          <t>Pilot Customer Acquisition</t>
        </is>
      </c>
      <c r="B6" s="122" t="n">
        <v>0.25</v>
      </c>
      <c r="C6" s="123" t="n">
        <v>95000</v>
      </c>
      <c r="D6" s="124" t="inlineStr">
        <is>
          <t>Travel, demos, onboarding support, events</t>
        </is>
      </c>
    </row>
    <row r="7" ht="24" customHeight="1" s="65">
      <c r="A7" s="121" t="inlineStr">
        <is>
          <t>Product Development &amp; Infrastructure</t>
        </is>
      </c>
      <c r="B7" s="122" t="n">
        <v>0.25</v>
      </c>
      <c r="C7" s="123" t="n">
        <v>95000</v>
      </c>
      <c r="D7" s="124" t="inlineStr">
        <is>
          <t>Cloud, AI APIs, blockchain, dev tools</t>
        </is>
      </c>
    </row>
    <row r="8" ht="24" customHeight="1" s="65">
      <c r="A8" s="121" t="inlineStr">
        <is>
          <t>Legal &amp; Operations</t>
        </is>
      </c>
      <c r="B8" s="122" t="n">
        <v>0.1</v>
      </c>
      <c r="C8" s="123" t="n">
        <v>38000</v>
      </c>
      <c r="D8" s="124" t="inlineStr">
        <is>
          <t>Company formation, IP, contracts, insurance</t>
        </is>
      </c>
    </row>
    <row r="9" ht="15" customHeight="1" s="65">
      <c r="A9" s="77" t="inlineStr">
        <is>
          <t>Total</t>
        </is>
      </c>
      <c r="B9" s="125">
        <f>SUM(B5:B8)</f>
        <v/>
      </c>
      <c r="C9" s="82">
        <f>SUM(C5:C8)</f>
        <v/>
      </c>
      <c r="D9" s="126" t="n"/>
    </row>
    <row r="11" ht="15.75" customHeight="1" s="65">
      <c r="A11" s="70" t="inlineStr">
        <is>
          <t>KEY MILESTONES FOR PRE-SEED</t>
        </is>
      </c>
      <c r="B11" s="71" t="n"/>
      <c r="C11" s="71" t="n"/>
      <c r="D11" s="71" t="n"/>
    </row>
    <row r="12" ht="15" customHeight="1" s="65">
      <c r="A12" s="127" t="inlineStr">
        <is>
          <t>Months 1-3</t>
        </is>
      </c>
      <c r="B12" s="128" t="inlineStr">
        <is>
          <t>Recruit technical co-founder, onboard 3-5 pilot customers</t>
        </is>
      </c>
      <c r="C12" s="129" t="n"/>
      <c r="D12" s="129" t="n"/>
    </row>
    <row r="13" ht="15" customHeight="1" s="65">
      <c r="A13" s="127" t="inlineStr">
        <is>
          <t>Months 4-6</t>
        </is>
      </c>
      <c r="B13" s="128" t="inlineStr">
        <is>
          <t>Iterate on product based on pilot feedback, launch paid tier</t>
        </is>
      </c>
      <c r="C13" s="129" t="n"/>
      <c r="D13" s="129" t="n"/>
    </row>
    <row r="14" ht="15" customHeight="1" s="65">
      <c r="A14" s="127" t="inlineStr">
        <is>
          <t>Months 7-9</t>
        </is>
      </c>
      <c r="B14" s="128" t="inlineStr">
        <is>
          <t>Scale to 15-20 paying customers, begin content marketing</t>
        </is>
      </c>
      <c r="C14" s="129" t="n"/>
      <c r="D14" s="129" t="n"/>
    </row>
    <row r="15" ht="15" customHeight="1" s="65">
      <c r="A15" s="127" t="inlineStr">
        <is>
          <t>Months 10-12</t>
        </is>
      </c>
      <c r="B15" s="128" t="inlineStr">
        <is>
          <t>Demonstrate PMF metrics, prepare seed round materials</t>
        </is>
      </c>
      <c r="C15" s="129" t="n"/>
      <c r="D15" s="129" t="n"/>
    </row>
  </sheetData>
  <mergeCells count="4">
    <mergeCell ref="B12:D12"/>
    <mergeCell ref="B13:D13"/>
    <mergeCell ref="B14:D14"/>
    <mergeCell ref="B15:D1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2026-02-17T22:34:46Z</dcterms:created>
  <dcterms:modified xmlns:dcterms="http://purl.org/dc/terms/" xmlns:xsi="http://www.w3.org/2001/XMLSchema-instance" xsi:type="dcterms:W3CDTF">2026-03-25T20:16:16Z</dcterms:modified>
  <cp:lastModifiedBy>Timi Adeyemi</cp:lastModifiedBy>
  <cp:revision>0</cp:revision>
</cp:coreProperties>
</file>